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garthww-my.sharepoint.com/personal/wacima_chabane_hogarth_com/Documents/Desktop/PTA/23-24/"/>
    </mc:Choice>
  </mc:AlternateContent>
  <xr:revisionPtr revIDLastSave="2" documentId="8_{133F498A-73AF-4D85-A379-7360C6A948EE}" xr6:coauthVersionLast="47" xr6:coauthVersionMax="47" xr10:uidLastSave="{5BCA1880-B288-467F-9837-50364EAAB01E}"/>
  <bookViews>
    <workbookView xWindow="-110" yWindow="-110" windowWidth="38620" windowHeight="21100" activeTab="1" xr2:uid="{F39F4A6A-2C80-4314-857C-0846480CD7F9}"/>
  </bookViews>
  <sheets>
    <sheet name="Full year budget" sheetId="1" r:id="rId1"/>
    <sheet name="Report 10-19-2023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2" l="1"/>
  <c r="C12" i="2"/>
  <c r="C13" i="2" s="1"/>
  <c r="C10" i="2"/>
  <c r="C8" i="2"/>
  <c r="B128" i="1"/>
  <c r="E122" i="1"/>
  <c r="D122" i="1"/>
  <c r="C122" i="1"/>
  <c r="F121" i="1"/>
  <c r="F120" i="1"/>
  <c r="F119" i="1"/>
  <c r="F118" i="1"/>
  <c r="F117" i="1"/>
  <c r="F116" i="1"/>
  <c r="E114" i="1"/>
  <c r="D114" i="1"/>
  <c r="C114" i="1"/>
  <c r="F113" i="1"/>
  <c r="F112" i="1"/>
  <c r="F111" i="1"/>
  <c r="F110" i="1"/>
  <c r="F109" i="1"/>
  <c r="F108" i="1"/>
  <c r="F107" i="1"/>
  <c r="F106" i="1"/>
  <c r="F105" i="1"/>
  <c r="F104" i="1"/>
  <c r="E102" i="1"/>
  <c r="D102" i="1"/>
  <c r="C102" i="1"/>
  <c r="F101" i="1"/>
  <c r="F100" i="1"/>
  <c r="F99" i="1"/>
  <c r="F98" i="1"/>
  <c r="E96" i="1"/>
  <c r="D96" i="1"/>
  <c r="C96" i="1"/>
  <c r="F95" i="1"/>
  <c r="F94" i="1"/>
  <c r="F93" i="1"/>
  <c r="F92" i="1"/>
  <c r="F91" i="1"/>
  <c r="F90" i="1"/>
  <c r="E88" i="1"/>
  <c r="D88" i="1"/>
  <c r="F87" i="1"/>
  <c r="F86" i="1"/>
  <c r="C85" i="1"/>
  <c r="E78" i="1"/>
  <c r="D78" i="1"/>
  <c r="C78" i="1"/>
  <c r="F77" i="1"/>
  <c r="F76" i="1"/>
  <c r="F78" i="1" s="1"/>
  <c r="E75" i="1"/>
  <c r="D75" i="1"/>
  <c r="C75" i="1"/>
  <c r="F74" i="1"/>
  <c r="F73" i="1"/>
  <c r="F75" i="1" s="1"/>
  <c r="E72" i="1"/>
  <c r="D72" i="1"/>
  <c r="C72" i="1"/>
  <c r="F71" i="1"/>
  <c r="F70" i="1"/>
  <c r="F72" i="1" s="1"/>
  <c r="E69" i="1"/>
  <c r="C69" i="1"/>
  <c r="F68" i="1"/>
  <c r="D67" i="1"/>
  <c r="F67" i="1" s="1"/>
  <c r="F69" i="1" s="1"/>
  <c r="F65" i="1"/>
  <c r="B65" i="1"/>
  <c r="F64" i="1"/>
  <c r="B64" i="1"/>
  <c r="F63" i="1"/>
  <c r="B63" i="1"/>
  <c r="B57" i="1" s="1"/>
  <c r="B56" i="1" s="1"/>
  <c r="F62" i="1"/>
  <c r="F61" i="1"/>
  <c r="F60" i="1"/>
  <c r="F59" i="1"/>
  <c r="F58" i="1"/>
  <c r="F57" i="1"/>
  <c r="E56" i="1"/>
  <c r="D56" i="1"/>
  <c r="C56" i="1"/>
  <c r="F55" i="1"/>
  <c r="F54" i="1"/>
  <c r="F53" i="1"/>
  <c r="F52" i="1"/>
  <c r="F51" i="1"/>
  <c r="F50" i="1"/>
  <c r="F49" i="1"/>
  <c r="E48" i="1"/>
  <c r="E66" i="1" s="1"/>
  <c r="D48" i="1"/>
  <c r="D66" i="1" s="1"/>
  <c r="C48" i="1"/>
  <c r="B48" i="1"/>
  <c r="E47" i="1"/>
  <c r="D47" i="1"/>
  <c r="C47" i="1"/>
  <c r="F46" i="1"/>
  <c r="F45" i="1"/>
  <c r="F47" i="1" s="1"/>
  <c r="E44" i="1"/>
  <c r="D44" i="1"/>
  <c r="C44" i="1"/>
  <c r="F43" i="1"/>
  <c r="F42" i="1"/>
  <c r="F44" i="1" s="1"/>
  <c r="E41" i="1"/>
  <c r="D41" i="1"/>
  <c r="C41" i="1"/>
  <c r="F40" i="1"/>
  <c r="F39" i="1"/>
  <c r="E38" i="1"/>
  <c r="D38" i="1"/>
  <c r="C38" i="1"/>
  <c r="F37" i="1"/>
  <c r="F36" i="1"/>
  <c r="F38" i="1" s="1"/>
  <c r="F33" i="1"/>
  <c r="E31" i="1"/>
  <c r="C31" i="1"/>
  <c r="F29" i="1"/>
  <c r="F28" i="1"/>
  <c r="F27" i="1"/>
  <c r="F26" i="1"/>
  <c r="F25" i="1"/>
  <c r="F24" i="1"/>
  <c r="F22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D6" i="1"/>
  <c r="F6" i="1" s="1"/>
  <c r="F31" i="1" s="1"/>
  <c r="F114" i="1" l="1"/>
  <c r="F96" i="1"/>
  <c r="F122" i="1"/>
  <c r="F56" i="1"/>
  <c r="C66" i="1"/>
  <c r="C80" i="1" s="1"/>
  <c r="C81" i="1" s="1"/>
  <c r="D69" i="1"/>
  <c r="D80" i="1"/>
  <c r="D81" i="1" s="1"/>
  <c r="D125" i="1" s="1"/>
  <c r="E80" i="1"/>
  <c r="E81" i="1" s="1"/>
  <c r="E125" i="1" s="1"/>
  <c r="F102" i="1"/>
  <c r="D123" i="1"/>
  <c r="D31" i="1"/>
  <c r="F41" i="1"/>
  <c r="F48" i="1"/>
  <c r="F66" i="1" s="1"/>
  <c r="E123" i="1"/>
  <c r="C88" i="1"/>
  <c r="B129" i="1"/>
  <c r="F85" i="1"/>
  <c r="F88" i="1" s="1"/>
  <c r="F123" i="1" s="1"/>
  <c r="F80" i="1" l="1"/>
  <c r="F81" i="1" s="1"/>
  <c r="C128" i="1"/>
  <c r="C123" i="1"/>
  <c r="C125" i="1" l="1"/>
  <c r="F125" i="1" l="1"/>
</calcChain>
</file>

<file path=xl/sharedStrings.xml><?xml version="1.0" encoding="utf-8"?>
<sst xmlns="http://schemas.openxmlformats.org/spreadsheetml/2006/main" count="137" uniqueCount="129">
  <si>
    <t xml:space="preserve">Proposed Budget Report PS 221 PTA Actuals-(September 2023-June2024)--&gt;Proposed </t>
  </si>
  <si>
    <t>Budget</t>
  </si>
  <si>
    <t>Actuals</t>
  </si>
  <si>
    <t>Costs</t>
  </si>
  <si>
    <t>Variance</t>
  </si>
  <si>
    <t>Fundraisers</t>
  </si>
  <si>
    <t>Comments</t>
  </si>
  <si>
    <t>School Store</t>
  </si>
  <si>
    <t>Fall Festival</t>
  </si>
  <si>
    <t>School Photos</t>
  </si>
  <si>
    <t>Cascon Cheesecake</t>
  </si>
  <si>
    <t>Miss Chocolate/Holiday Fair</t>
  </si>
  <si>
    <t>Five Below</t>
  </si>
  <si>
    <t>Honey Gramz</t>
  </si>
  <si>
    <t>Fun Pasta</t>
  </si>
  <si>
    <t>Scholastic Book Fair Spring</t>
  </si>
  <si>
    <t>Plant Sale/Spring Gift Fair</t>
  </si>
  <si>
    <t>Carecycle</t>
  </si>
  <si>
    <t xml:space="preserve">Restaurant Nights </t>
  </si>
  <si>
    <t>Square Art</t>
  </si>
  <si>
    <t>Mabel Label</t>
  </si>
  <si>
    <t>International Food Fair</t>
  </si>
  <si>
    <t>Basketball Team Funds</t>
  </si>
  <si>
    <t>Scholastic Book Fair Fall*</t>
  </si>
  <si>
    <t>Box Tops/Shop Rite Rewards</t>
  </si>
  <si>
    <t>Raffles</t>
  </si>
  <si>
    <t>Meadows Farm</t>
  </si>
  <si>
    <t>Vaccine Referral</t>
  </si>
  <si>
    <t>Summer Camp Expo</t>
  </si>
  <si>
    <t>TOTAL Fundraisers</t>
  </si>
  <si>
    <t>Membership</t>
  </si>
  <si>
    <t>Self Sustaining</t>
  </si>
  <si>
    <t>End Term Dinner Costs</t>
  </si>
  <si>
    <t>End Term Dinner Sales</t>
  </si>
  <si>
    <t>TOTAL End Term Dinner</t>
  </si>
  <si>
    <t>Fun &amp; Games (2 &amp; 3) Costs</t>
  </si>
  <si>
    <t>Fun &amp; Games (2 &amp; 3) Sales</t>
  </si>
  <si>
    <t>TOTAL Fun &amp; Games (2 &amp; 3)</t>
  </si>
  <si>
    <t>Costume Party Costs</t>
  </si>
  <si>
    <t>Costume Party Sales</t>
  </si>
  <si>
    <t>TOTAL Costume Party</t>
  </si>
  <si>
    <t>Staff Luncheon Costs</t>
  </si>
  <si>
    <t>Staff Luncheon Donations</t>
  </si>
  <si>
    <t>TOTAL Staff Luncheon</t>
  </si>
  <si>
    <t>5th Grade End Yr Events Costs</t>
  </si>
  <si>
    <t xml:space="preserve">Yearbook </t>
  </si>
  <si>
    <t>Sr. Trip</t>
  </si>
  <si>
    <t>End of year party</t>
  </si>
  <si>
    <t>5th Grade Senior T-Shirts</t>
  </si>
  <si>
    <t>Misc 1</t>
  </si>
  <si>
    <t>Misc 2</t>
  </si>
  <si>
    <t>Misc 3</t>
  </si>
  <si>
    <t>5th Grade End Yr Events Sales</t>
  </si>
  <si>
    <t>Sr. Dues</t>
  </si>
  <si>
    <t>Boosters</t>
  </si>
  <si>
    <t>Cap/Gown</t>
  </si>
  <si>
    <t>Yearbook Ads</t>
  </si>
  <si>
    <t>TOTAL 5th Grade End Yr Events</t>
  </si>
  <si>
    <t>Last Year's 5th Grade Residual Costs</t>
  </si>
  <si>
    <t>Last Year's 5th Grade Residual Sales</t>
  </si>
  <si>
    <t>TOTAL 5th Grade Year End</t>
  </si>
  <si>
    <t>TOTAL Yearbook</t>
  </si>
  <si>
    <t>Yearbook Costs</t>
  </si>
  <si>
    <t>Yearbook Sales</t>
  </si>
  <si>
    <t>Movie Night</t>
  </si>
  <si>
    <t>TOTAL Fall Family Fun Night</t>
  </si>
  <si>
    <t>Spring Family Fun Night Costs</t>
  </si>
  <si>
    <t>Spring Family Fun Night Sales</t>
  </si>
  <si>
    <t>TOTAL Spring Family Night</t>
  </si>
  <si>
    <t>TOTAL Self Sustaining</t>
  </si>
  <si>
    <t>TOTAL INCOME</t>
  </si>
  <si>
    <t>Expenses</t>
  </si>
  <si>
    <t>Educational Enrichment Program</t>
  </si>
  <si>
    <t>Programming By Grade</t>
  </si>
  <si>
    <t>Lego Program</t>
  </si>
  <si>
    <t>Parent-Student Workshop</t>
  </si>
  <si>
    <t>TOTAL Programming</t>
  </si>
  <si>
    <t>PS 221 Support - Student Ed Materials</t>
  </si>
  <si>
    <t>3rd Grade Recorders</t>
  </si>
  <si>
    <t>4th Grade Ukelele</t>
  </si>
  <si>
    <t>Ballroom Dancing</t>
  </si>
  <si>
    <t>Curriculum Learning Supplies</t>
  </si>
  <si>
    <t>Assemblies/ School Events</t>
  </si>
  <si>
    <t>Renaissance Program</t>
  </si>
  <si>
    <t>TOTAL PS 221 Support - Student Ed Materials</t>
  </si>
  <si>
    <t>PS 221 Support-Oper &amp; Staff Appreciation</t>
  </si>
  <si>
    <t>Custodian Appreciation</t>
  </si>
  <si>
    <t>School Staff Holiday Gifts</t>
  </si>
  <si>
    <t>Staff Retirees - Graduating Parents</t>
  </si>
  <si>
    <t>School Atrium</t>
  </si>
  <si>
    <t>TOTAL PS 221 Support-Oper &amp; Staff Appreciation</t>
  </si>
  <si>
    <t>PTA Operating Expenses</t>
  </si>
  <si>
    <t>Bank Fees</t>
  </si>
  <si>
    <t>Emergency Fund</t>
  </si>
  <si>
    <t>Hospitality-Meeting Refreshments</t>
  </si>
  <si>
    <t>Meeting Supervised Activity</t>
  </si>
  <si>
    <t>Postage</t>
  </si>
  <si>
    <t>President's Council Dues</t>
  </si>
  <si>
    <t xml:space="preserve">Website/ Technology </t>
  </si>
  <si>
    <t>Stationary Supplies</t>
  </si>
  <si>
    <t>Sunshine (Event Appreciation)</t>
  </si>
  <si>
    <t>Memorial Day Parade Supplies</t>
  </si>
  <si>
    <t>TOTAL PTA Operating Expenses</t>
  </si>
  <si>
    <t>Student Activities</t>
  </si>
  <si>
    <t>Fund-5th Grade Assistance</t>
  </si>
  <si>
    <t>Ice Cream Fun</t>
  </si>
  <si>
    <t>Field Day</t>
  </si>
  <si>
    <t xml:space="preserve">Allergy Awareness </t>
  </si>
  <si>
    <t>Multicultural Fair</t>
  </si>
  <si>
    <t>TOTAL Student Activities</t>
  </si>
  <si>
    <t>TOTAL EXPENSES</t>
  </si>
  <si>
    <t>TOTAL INCOME - EXPENSES</t>
  </si>
  <si>
    <t>Balance as of 7/1/2023</t>
  </si>
  <si>
    <t>Balance as of 9/21/2023</t>
  </si>
  <si>
    <t xml:space="preserve">P.S. 221Q PTA </t>
  </si>
  <si>
    <t>Description</t>
  </si>
  <si>
    <t>Amount</t>
  </si>
  <si>
    <t>Beginning Balance 9/21/2023</t>
  </si>
  <si>
    <t>Cleared Checks</t>
  </si>
  <si>
    <t>Fall Festival ($477.70); Holiday Fair ($622.32); PTA website ($449); Spirit ($4,875); Sunshine ($193.91)</t>
  </si>
  <si>
    <t>Deposits</t>
  </si>
  <si>
    <t>Fall Fastival ($4,860); Membership ($10,401)</t>
  </si>
  <si>
    <t>School store deposits</t>
  </si>
  <si>
    <t xml:space="preserve">School story sales. </t>
  </si>
  <si>
    <t>Ending Balance 10/16/2022</t>
  </si>
  <si>
    <t xml:space="preserve">Pending Costs/Revenue: </t>
  </si>
  <si>
    <t>Zoom Account</t>
  </si>
  <si>
    <t>Anti Bullying Assembly</t>
  </si>
  <si>
    <t xml:space="preserve">Total Pending Costs: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</si>
</sst>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[$-F800]dddd\,\ mmmm\ dd\,\ yyyy"/>
  </numFmts>
  <fonts count="34" x14ac:knownFonts="1"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u/>
      <sz val="12"/>
      <color rgb="FF000000"/>
      <name val="Arial"/>
      <family val="2"/>
    </font>
    <font>
      <sz val="12"/>
      <color theme="1"/>
      <name val="Arial bold"/>
    </font>
    <font>
      <sz val="12"/>
      <name val="Arial bold"/>
    </font>
    <font>
      <sz val="10"/>
      <color rgb="FF000000"/>
      <name val="Arial bold"/>
    </font>
    <font>
      <sz val="11"/>
      <name val="Arial"/>
      <family val="2"/>
    </font>
    <font>
      <sz val="10"/>
      <name val="Arial bold"/>
    </font>
    <font>
      <sz val="26"/>
      <color theme="0"/>
      <name val="Arial bold"/>
    </font>
    <font>
      <sz val="10"/>
      <color theme="0"/>
      <name val="Arial bold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sz val="10"/>
      <name val="Arial bold"/>
    </font>
    <font>
      <b/>
      <sz val="10"/>
      <color theme="1"/>
      <name val="Arial bold"/>
    </font>
    <font>
      <b/>
      <i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i/>
      <sz val="10"/>
      <color rgb="FF000000"/>
      <name val="Arial bold"/>
    </font>
    <font>
      <sz val="16"/>
      <color rgb="FF000000"/>
      <name val="Arial bold"/>
    </font>
    <font>
      <i/>
      <sz val="10"/>
      <color theme="1"/>
      <name val="Arial bold"/>
    </font>
    <font>
      <strike/>
      <sz val="10"/>
      <color rgb="FF000000"/>
      <name val="Arial"/>
      <family val="2"/>
    </font>
    <font>
      <sz val="11"/>
      <color theme="0"/>
      <name val="Arial bold"/>
    </font>
    <font>
      <b/>
      <sz val="11"/>
      <name val="Arial bold"/>
    </font>
    <font>
      <b/>
      <sz val="16"/>
      <color rgb="FF000000"/>
      <name val="Arial"/>
      <family val="2"/>
    </font>
    <font>
      <b/>
      <sz val="11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3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</cellStyleXfs>
  <cellXfs count="164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3" xfId="0" applyFont="1" applyBorder="1" applyAlignment="1">
      <alignment horizontal="right"/>
    </xf>
    <xf numFmtId="0" fontId="0" fillId="0" borderId="0" xfId="0"/>
    <xf numFmtId="0" fontId="10" fillId="0" borderId="4" xfId="0" applyFont="1" applyBorder="1"/>
    <xf numFmtId="0" fontId="11" fillId="0" borderId="5" xfId="0" applyFont="1" applyBorder="1" applyAlignment="1">
      <alignment horizontal="right"/>
    </xf>
    <xf numFmtId="0" fontId="12" fillId="3" borderId="7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3" fillId="4" borderId="9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4" fillId="0" borderId="12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44" fontId="15" fillId="0" borderId="14" xfId="0" applyNumberFormat="1" applyFont="1" applyBorder="1" applyAlignment="1">
      <alignment horizontal="center"/>
    </xf>
    <xf numFmtId="44" fontId="15" fillId="0" borderId="14" xfId="0" applyNumberFormat="1" applyFont="1" applyBorder="1"/>
    <xf numFmtId="44" fontId="15" fillId="0" borderId="15" xfId="0" applyNumberFormat="1" applyFont="1" applyBorder="1"/>
    <xf numFmtId="44" fontId="14" fillId="0" borderId="16" xfId="0" applyNumberFormat="1" applyFont="1" applyBorder="1" applyAlignment="1">
      <alignment horizontal="center"/>
    </xf>
    <xf numFmtId="0" fontId="5" fillId="0" borderId="0" xfId="0" applyFont="1"/>
    <xf numFmtId="44" fontId="16" fillId="0" borderId="14" xfId="0" applyNumberFormat="1" applyFont="1" applyBorder="1" applyAlignment="1">
      <alignment horizontal="center"/>
    </xf>
    <xf numFmtId="0" fontId="14" fillId="5" borderId="12" xfId="0" applyFont="1" applyFill="1" applyBorder="1" applyAlignment="1">
      <alignment vertical="top"/>
    </xf>
    <xf numFmtId="0" fontId="14" fillId="5" borderId="13" xfId="0" applyFont="1" applyFill="1" applyBorder="1" applyAlignment="1">
      <alignment vertical="top"/>
    </xf>
    <xf numFmtId="44" fontId="15" fillId="5" borderId="14" xfId="0" applyNumberFormat="1" applyFont="1" applyFill="1" applyBorder="1" applyAlignment="1">
      <alignment horizontal="center"/>
    </xf>
    <xf numFmtId="44" fontId="15" fillId="5" borderId="14" xfId="0" applyNumberFormat="1" applyFont="1" applyFill="1" applyBorder="1"/>
    <xf numFmtId="44" fontId="15" fillId="5" borderId="15" xfId="0" applyNumberFormat="1" applyFont="1" applyFill="1" applyBorder="1"/>
    <xf numFmtId="44" fontId="14" fillId="5" borderId="16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44" fontId="15" fillId="0" borderId="15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44" fontId="18" fillId="0" borderId="14" xfId="0" applyNumberFormat="1" applyFont="1" applyBorder="1" applyAlignment="1">
      <alignment horizontal="center"/>
    </xf>
    <xf numFmtId="44" fontId="18" fillId="0" borderId="15" xfId="0" applyNumberFormat="1" applyFont="1" applyBorder="1" applyAlignment="1">
      <alignment horizontal="center"/>
    </xf>
    <xf numFmtId="44" fontId="19" fillId="0" borderId="16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44" fontId="22" fillId="0" borderId="20" xfId="0" applyNumberFormat="1" applyFont="1" applyBorder="1" applyAlignment="1">
      <alignment horizontal="center"/>
    </xf>
    <xf numFmtId="44" fontId="15" fillId="0" borderId="20" xfId="0" applyNumberFormat="1" applyFont="1" applyBorder="1"/>
    <xf numFmtId="44" fontId="15" fillId="0" borderId="21" xfId="0" applyNumberFormat="1" applyFont="1" applyBorder="1"/>
    <xf numFmtId="44" fontId="23" fillId="0" borderId="22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0" fillId="0" borderId="0" xfId="0" applyFont="1"/>
    <xf numFmtId="0" fontId="10" fillId="0" borderId="24" xfId="0" applyFont="1" applyBorder="1"/>
    <xf numFmtId="0" fontId="13" fillId="3" borderId="25" xfId="0" applyFont="1" applyFill="1" applyBorder="1" applyAlignment="1">
      <alignment horizontal="left"/>
    </xf>
    <xf numFmtId="0" fontId="10" fillId="0" borderId="26" xfId="0" applyFont="1" applyBorder="1"/>
    <xf numFmtId="164" fontId="15" fillId="0" borderId="26" xfId="0" applyNumberFormat="1" applyFont="1" applyBorder="1" applyAlignment="1">
      <alignment horizontal="center"/>
    </xf>
    <xf numFmtId="0" fontId="10" fillId="0" borderId="27" xfId="0" applyFont="1" applyBorder="1"/>
    <xf numFmtId="0" fontId="13" fillId="3" borderId="25" xfId="0" applyFont="1" applyFill="1" applyBorder="1" applyAlignment="1">
      <alignment horizontal="left"/>
    </xf>
    <xf numFmtId="44" fontId="16" fillId="0" borderId="17" xfId="0" applyNumberFormat="1" applyFont="1" applyBorder="1" applyAlignment="1">
      <alignment horizontal="left"/>
    </xf>
    <xf numFmtId="44" fontId="16" fillId="0" borderId="14" xfId="0" applyNumberFormat="1" applyFont="1" applyBorder="1"/>
    <xf numFmtId="44" fontId="16" fillId="0" borderId="14" xfId="0" applyNumberFormat="1" applyFont="1" applyBorder="1" applyAlignment="1">
      <alignment horizontal="left"/>
    </xf>
    <xf numFmtId="44" fontId="16" fillId="0" borderId="17" xfId="0" applyNumberFormat="1" applyFont="1" applyBorder="1"/>
    <xf numFmtId="0" fontId="0" fillId="0" borderId="0" xfId="0" applyAlignment="1">
      <alignment horizontal="right"/>
    </xf>
    <xf numFmtId="44" fontId="20" fillId="0" borderId="12" xfId="0" applyNumberFormat="1" applyFont="1" applyBorder="1" applyAlignment="1">
      <alignment horizontal="right"/>
    </xf>
    <xf numFmtId="44" fontId="20" fillId="0" borderId="13" xfId="0" applyNumberFormat="1" applyFont="1" applyBorder="1" applyAlignment="1">
      <alignment horizontal="right"/>
    </xf>
    <xf numFmtId="44" fontId="15" fillId="0" borderId="14" xfId="0" applyNumberFormat="1" applyFont="1" applyBorder="1" applyAlignment="1">
      <alignment horizontal="right"/>
    </xf>
    <xf numFmtId="44" fontId="15" fillId="0" borderId="15" xfId="0" applyNumberFormat="1" applyFont="1" applyBorder="1" applyAlignment="1">
      <alignment horizontal="right"/>
    </xf>
    <xf numFmtId="44" fontId="20" fillId="0" borderId="14" xfId="0" applyNumberFormat="1" applyFont="1" applyBorder="1" applyAlignment="1">
      <alignment horizontal="right"/>
    </xf>
    <xf numFmtId="44" fontId="16" fillId="5" borderId="17" xfId="0" applyNumberFormat="1" applyFont="1" applyFill="1" applyBorder="1" applyAlignment="1">
      <alignment horizontal="left"/>
    </xf>
    <xf numFmtId="44" fontId="16" fillId="5" borderId="14" xfId="0" applyNumberFormat="1" applyFont="1" applyFill="1" applyBorder="1"/>
    <xf numFmtId="44" fontId="16" fillId="5" borderId="14" xfId="0" applyNumberFormat="1" applyFont="1" applyFill="1" applyBorder="1" applyAlignment="1">
      <alignment horizontal="left"/>
    </xf>
    <xf numFmtId="44" fontId="20" fillId="5" borderId="17" xfId="0" applyNumberFormat="1" applyFont="1" applyFill="1" applyBorder="1" applyAlignment="1">
      <alignment horizontal="right"/>
    </xf>
    <xf numFmtId="44" fontId="25" fillId="5" borderId="14" xfId="0" applyNumberFormat="1" applyFont="1" applyFill="1" applyBorder="1" applyAlignment="1">
      <alignment horizontal="right"/>
    </xf>
    <xf numFmtId="44" fontId="15" fillId="5" borderId="14" xfId="0" applyNumberFormat="1" applyFont="1" applyFill="1" applyBorder="1" applyAlignment="1">
      <alignment horizontal="right"/>
    </xf>
    <xf numFmtId="44" fontId="15" fillId="5" borderId="15" xfId="0" applyNumberFormat="1" applyFont="1" applyFill="1" applyBorder="1" applyAlignment="1">
      <alignment horizontal="right"/>
    </xf>
    <xf numFmtId="44" fontId="20" fillId="5" borderId="14" xfId="0" applyNumberFormat="1" applyFont="1" applyFill="1" applyBorder="1" applyAlignment="1">
      <alignment horizontal="right"/>
    </xf>
    <xf numFmtId="44" fontId="20" fillId="0" borderId="17" xfId="0" applyNumberFormat="1" applyFont="1" applyBorder="1" applyAlignment="1">
      <alignment horizontal="right"/>
    </xf>
    <xf numFmtId="44" fontId="25" fillId="0" borderId="14" xfId="0" applyNumberFormat="1" applyFont="1" applyBorder="1" applyAlignment="1">
      <alignment horizontal="right"/>
    </xf>
    <xf numFmtId="165" fontId="16" fillId="0" borderId="17" xfId="0" applyNumberFormat="1" applyFont="1" applyBorder="1" applyAlignment="1">
      <alignment horizontal="left" indent="5"/>
    </xf>
    <xf numFmtId="44" fontId="24" fillId="0" borderId="17" xfId="0" applyNumberFormat="1" applyFont="1" applyBorder="1" applyAlignment="1">
      <alignment horizontal="right"/>
    </xf>
    <xf numFmtId="44" fontId="24" fillId="0" borderId="14" xfId="0" applyNumberFormat="1" applyFont="1" applyBorder="1" applyAlignment="1">
      <alignment horizontal="right"/>
    </xf>
    <xf numFmtId="44" fontId="20" fillId="6" borderId="17" xfId="0" applyNumberFormat="1" applyFont="1" applyFill="1" applyBorder="1" applyAlignment="1">
      <alignment horizontal="right"/>
    </xf>
    <xf numFmtId="44" fontId="20" fillId="6" borderId="14" xfId="0" applyNumberFormat="1" applyFont="1" applyFill="1" applyBorder="1" applyAlignment="1">
      <alignment horizontal="right"/>
    </xf>
    <xf numFmtId="44" fontId="20" fillId="0" borderId="14" xfId="0" applyNumberFormat="1" applyFont="1" applyBorder="1" applyAlignment="1">
      <alignment horizontal="right"/>
    </xf>
    <xf numFmtId="44" fontId="16" fillId="0" borderId="17" xfId="0" applyNumberFormat="1" applyFont="1" applyBorder="1" applyAlignment="1">
      <alignment horizontal="center"/>
    </xf>
    <xf numFmtId="44" fontId="10" fillId="0" borderId="14" xfId="0" applyNumberFormat="1" applyFont="1" applyBorder="1"/>
    <xf numFmtId="44" fontId="10" fillId="0" borderId="15" xfId="0" applyNumberFormat="1" applyFont="1" applyBorder="1"/>
    <xf numFmtId="44" fontId="26" fillId="0" borderId="17" xfId="0" applyNumberFormat="1" applyFont="1" applyBorder="1" applyAlignment="1">
      <alignment horizontal="center"/>
    </xf>
    <xf numFmtId="44" fontId="11" fillId="0" borderId="14" xfId="0" applyNumberFormat="1" applyFont="1" applyBorder="1"/>
    <xf numFmtId="44" fontId="11" fillId="0" borderId="15" xfId="0" applyNumberFormat="1" applyFont="1" applyBorder="1"/>
    <xf numFmtId="44" fontId="26" fillId="0" borderId="14" xfId="0" applyNumberFormat="1" applyFont="1" applyBorder="1" applyAlignment="1">
      <alignment horizontal="center"/>
    </xf>
    <xf numFmtId="44" fontId="9" fillId="0" borderId="28" xfId="0" applyNumberFormat="1" applyFont="1" applyBorder="1"/>
    <xf numFmtId="44" fontId="10" fillId="0" borderId="20" xfId="0" applyNumberFormat="1" applyFont="1" applyBorder="1"/>
    <xf numFmtId="44" fontId="11" fillId="0" borderId="20" xfId="0" applyNumberFormat="1" applyFont="1" applyBorder="1"/>
    <xf numFmtId="44" fontId="11" fillId="0" borderId="21" xfId="0" applyNumberFormat="1" applyFont="1" applyBorder="1"/>
    <xf numFmtId="44" fontId="9" fillId="0" borderId="20" xfId="0" applyNumberFormat="1" applyFont="1" applyBorder="1"/>
    <xf numFmtId="164" fontId="16" fillId="0" borderId="23" xfId="0" applyNumberFormat="1" applyFont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40" fontId="9" fillId="0" borderId="17" xfId="0" applyNumberFormat="1" applyFont="1" applyBorder="1"/>
    <xf numFmtId="40" fontId="10" fillId="0" borderId="14" xfId="0" applyNumberFormat="1" applyFont="1" applyBorder="1"/>
    <xf numFmtId="40" fontId="11" fillId="0" borderId="14" xfId="0" applyNumberFormat="1" applyFont="1" applyBorder="1"/>
    <xf numFmtId="40" fontId="15" fillId="0" borderId="14" xfId="0" applyNumberFormat="1" applyFont="1" applyBorder="1"/>
    <xf numFmtId="40" fontId="15" fillId="0" borderId="16" xfId="0" applyNumberFormat="1" applyFont="1" applyBorder="1"/>
    <xf numFmtId="40" fontId="9" fillId="0" borderId="17" xfId="0" applyNumberFormat="1" applyFont="1" applyBorder="1"/>
    <xf numFmtId="44" fontId="14" fillId="0" borderId="17" xfId="0" applyNumberFormat="1" applyFont="1" applyBorder="1"/>
    <xf numFmtId="44" fontId="5" fillId="0" borderId="14" xfId="0" applyNumberFormat="1" applyFont="1" applyBorder="1"/>
    <xf numFmtId="44" fontId="15" fillId="0" borderId="16" xfId="0" applyNumberFormat="1" applyFont="1" applyBorder="1"/>
    <xf numFmtId="44" fontId="14" fillId="0" borderId="17" xfId="0" applyNumberFormat="1" applyFont="1" applyBorder="1" applyAlignment="1">
      <alignment horizontal="left"/>
    </xf>
    <xf numFmtId="44" fontId="16" fillId="0" borderId="17" xfId="0" applyNumberFormat="1" applyFont="1" applyBorder="1" applyAlignment="1">
      <alignment horizontal="left"/>
    </xf>
    <xf numFmtId="44" fontId="14" fillId="0" borderId="17" xfId="0" applyNumberFormat="1" applyFont="1" applyBorder="1" applyAlignment="1">
      <alignment horizontal="left"/>
    </xf>
    <xf numFmtId="44" fontId="5" fillId="0" borderId="14" xfId="0" applyNumberFormat="1" applyFont="1" applyBorder="1"/>
    <xf numFmtId="44" fontId="28" fillId="0" borderId="17" xfId="0" applyNumberFormat="1" applyFont="1" applyBorder="1" applyAlignment="1">
      <alignment horizontal="center"/>
    </xf>
    <xf numFmtId="44" fontId="11" fillId="0" borderId="16" xfId="0" applyNumberFormat="1" applyFont="1" applyBorder="1"/>
    <xf numFmtId="44" fontId="28" fillId="0" borderId="17" xfId="0" applyNumberFormat="1" applyFont="1" applyBorder="1" applyAlignment="1">
      <alignment horizontal="center"/>
    </xf>
    <xf numFmtId="44" fontId="13" fillId="3" borderId="17" xfId="0" applyNumberFormat="1" applyFont="1" applyFill="1" applyBorder="1"/>
    <xf numFmtId="44" fontId="15" fillId="0" borderId="14" xfId="0" applyNumberFormat="1" applyFont="1" applyBorder="1" applyAlignment="1">
      <alignment horizontal="center"/>
    </xf>
    <xf numFmtId="44" fontId="10" fillId="0" borderId="16" xfId="0" applyNumberFormat="1" applyFont="1" applyBorder="1"/>
    <xf numFmtId="44" fontId="13" fillId="3" borderId="17" xfId="0" applyNumberFormat="1" applyFont="1" applyFill="1" applyBorder="1"/>
    <xf numFmtId="44" fontId="16" fillId="5" borderId="17" xfId="0" applyNumberFormat="1" applyFont="1" applyFill="1" applyBorder="1" applyAlignment="1">
      <alignment horizontal="left"/>
    </xf>
    <xf numFmtId="44" fontId="10" fillId="5" borderId="14" xfId="0" applyNumberFormat="1" applyFont="1" applyFill="1" applyBorder="1"/>
    <xf numFmtId="44" fontId="15" fillId="5" borderId="16" xfId="0" applyNumberFormat="1" applyFont="1" applyFill="1" applyBorder="1"/>
    <xf numFmtId="44" fontId="26" fillId="0" borderId="17" xfId="0" applyNumberFormat="1" applyFont="1" applyBorder="1" applyAlignment="1">
      <alignment horizontal="center"/>
    </xf>
    <xf numFmtId="44" fontId="10" fillId="0" borderId="14" xfId="0" applyNumberFormat="1" applyFont="1" applyBorder="1"/>
    <xf numFmtId="44" fontId="14" fillId="5" borderId="17" xfId="0" applyNumberFormat="1" applyFont="1" applyFill="1" applyBorder="1" applyAlignment="1">
      <alignment horizontal="left"/>
    </xf>
    <xf numFmtId="44" fontId="14" fillId="5" borderId="14" xfId="0" applyNumberFormat="1" applyFont="1" applyFill="1" applyBorder="1" applyAlignment="1">
      <alignment horizontal="left"/>
    </xf>
    <xf numFmtId="44" fontId="16" fillId="4" borderId="17" xfId="0" applyNumberFormat="1" applyFont="1" applyFill="1" applyBorder="1" applyAlignment="1">
      <alignment horizontal="left"/>
    </xf>
    <xf numFmtId="44" fontId="16" fillId="4" borderId="14" xfId="0" applyNumberFormat="1" applyFont="1" applyFill="1" applyBorder="1" applyAlignment="1">
      <alignment horizontal="left"/>
    </xf>
    <xf numFmtId="44" fontId="15" fillId="4" borderId="14" xfId="0" applyNumberFormat="1" applyFont="1" applyFill="1" applyBorder="1"/>
    <xf numFmtId="44" fontId="15" fillId="6" borderId="14" xfId="0" applyNumberFormat="1" applyFont="1" applyFill="1" applyBorder="1"/>
    <xf numFmtId="44" fontId="16" fillId="6" borderId="17" xfId="0" applyNumberFormat="1" applyFont="1" applyFill="1" applyBorder="1" applyAlignment="1">
      <alignment horizontal="left"/>
    </xf>
    <xf numFmtId="44" fontId="16" fillId="6" borderId="14" xfId="0" applyNumberFormat="1" applyFont="1" applyFill="1" applyBorder="1" applyAlignment="1">
      <alignment horizontal="left"/>
    </xf>
    <xf numFmtId="44" fontId="14" fillId="4" borderId="17" xfId="0" applyNumberFormat="1" applyFont="1" applyFill="1" applyBorder="1" applyAlignment="1">
      <alignment horizontal="left"/>
    </xf>
    <xf numFmtId="44" fontId="14" fillId="4" borderId="14" xfId="0" applyNumberFormat="1" applyFont="1" applyFill="1" applyBorder="1" applyAlignment="1">
      <alignment horizontal="left"/>
    </xf>
    <xf numFmtId="44" fontId="26" fillId="4" borderId="17" xfId="0" applyNumberFormat="1" applyFont="1" applyFill="1" applyBorder="1" applyAlignment="1">
      <alignment horizontal="center"/>
    </xf>
    <xf numFmtId="44" fontId="11" fillId="4" borderId="14" xfId="0" applyNumberFormat="1" applyFont="1" applyFill="1" applyBorder="1"/>
    <xf numFmtId="44" fontId="15" fillId="4" borderId="14" xfId="0" applyNumberFormat="1" applyFont="1" applyFill="1" applyBorder="1" applyAlignment="1">
      <alignment horizontal="center"/>
    </xf>
    <xf numFmtId="44" fontId="29" fillId="4" borderId="14" xfId="0" applyNumberFormat="1" applyFont="1" applyFill="1" applyBorder="1" applyAlignment="1">
      <alignment horizontal="left"/>
    </xf>
    <xf numFmtId="44" fontId="9" fillId="4" borderId="17" xfId="0" applyNumberFormat="1" applyFont="1" applyFill="1" applyBorder="1"/>
    <xf numFmtId="44" fontId="16" fillId="0" borderId="29" xfId="0" applyNumberFormat="1" applyFont="1" applyBorder="1" applyAlignment="1">
      <alignment horizontal="center"/>
    </xf>
    <xf numFmtId="44" fontId="10" fillId="0" borderId="6" xfId="0" applyNumberFormat="1" applyFont="1" applyBorder="1"/>
    <xf numFmtId="44" fontId="10" fillId="0" borderId="30" xfId="0" applyNumberFormat="1" applyFont="1" applyBorder="1"/>
    <xf numFmtId="44" fontId="30" fillId="3" borderId="31" xfId="0" applyNumberFormat="1" applyFont="1" applyFill="1" applyBorder="1"/>
    <xf numFmtId="44" fontId="10" fillId="0" borderId="32" xfId="0" applyNumberFormat="1" applyFont="1" applyBorder="1"/>
    <xf numFmtId="44" fontId="31" fillId="0" borderId="33" xfId="0" applyNumberFormat="1" applyFont="1" applyBorder="1"/>
    <xf numFmtId="44" fontId="31" fillId="0" borderId="34" xfId="0" applyNumberFormat="1" applyFont="1" applyBorder="1"/>
    <xf numFmtId="44" fontId="30" fillId="3" borderId="31" xfId="0" applyNumberFormat="1" applyFont="1" applyFill="1" applyBorder="1"/>
    <xf numFmtId="1" fontId="16" fillId="0" borderId="0" xfId="0" applyNumberFormat="1" applyFont="1"/>
    <xf numFmtId="3" fontId="15" fillId="0" borderId="0" xfId="0" applyNumberFormat="1" applyFont="1"/>
    <xf numFmtId="0" fontId="10" fillId="0" borderId="0" xfId="0" applyFont="1"/>
    <xf numFmtId="0" fontId="0" fillId="0" borderId="0" xfId="0" applyAlignment="1">
      <alignment horizontal="center"/>
    </xf>
    <xf numFmtId="1" fontId="27" fillId="0" borderId="35" xfId="0" applyNumberFormat="1" applyFont="1" applyBorder="1"/>
    <xf numFmtId="164" fontId="32" fillId="4" borderId="36" xfId="0" applyNumberFormat="1" applyFont="1" applyFill="1" applyBorder="1" applyAlignment="1">
      <alignment horizontal="center" vertical="center"/>
    </xf>
    <xf numFmtId="164" fontId="10" fillId="0" borderId="0" xfId="0" applyNumberFormat="1" applyFont="1"/>
    <xf numFmtId="1" fontId="27" fillId="0" borderId="29" xfId="0" applyNumberFormat="1" applyFont="1" applyBorder="1"/>
    <xf numFmtId="164" fontId="32" fillId="4" borderId="30" xfId="0" applyNumberFormat="1" applyFont="1" applyFill="1" applyBorder="1" applyAlignment="1">
      <alignment horizontal="center" vertical="center"/>
    </xf>
    <xf numFmtId="44" fontId="0" fillId="0" borderId="0" xfId="0" applyNumberFormat="1"/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166" fontId="0" fillId="0" borderId="0" xfId="0" applyNumberFormat="1" applyAlignment="1">
      <alignment horizontal="center" vertical="top"/>
    </xf>
    <xf numFmtId="0" fontId="4" fillId="2" borderId="0" xfId="4" applyAlignment="1">
      <alignment horizontal="center" vertical="center"/>
    </xf>
    <xf numFmtId="44" fontId="4" fillId="2" borderId="0" xfId="4" applyNumberFormat="1" applyAlignment="1">
      <alignment horizontal="center" vertical="center"/>
    </xf>
    <xf numFmtId="0" fontId="2" fillId="0" borderId="1" xfId="2" applyAlignment="1">
      <alignment horizontal="left" vertical="center"/>
    </xf>
    <xf numFmtId="44" fontId="2" fillId="0" borderId="1" xfId="2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indent="2"/>
    </xf>
    <xf numFmtId="44" fontId="0" fillId="0" borderId="0" xfId="0" applyNumberFormat="1" applyAlignment="1">
      <alignment horizontal="left" vertical="center"/>
    </xf>
    <xf numFmtId="44" fontId="5" fillId="0" borderId="0" xfId="0" applyNumberFormat="1" applyFont="1" applyAlignment="1">
      <alignment horizontal="left" vertical="top" wrapText="1"/>
    </xf>
    <xf numFmtId="0" fontId="3" fillId="0" borderId="2" xfId="3" applyAlignment="1">
      <alignment horizontal="left" vertical="center"/>
    </xf>
    <xf numFmtId="44" fontId="3" fillId="0" borderId="2" xfId="3" applyNumberForma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2"/>
    </xf>
  </cellXfs>
  <cellStyles count="5">
    <cellStyle name="Accent1" xfId="4" builtinId="29"/>
    <cellStyle name="Heading 3" xfId="2" builtinId="18"/>
    <cellStyle name="Normal" xfId="0" builtinId="0"/>
    <cellStyle name="Title" xfId="1" builtinId="15"/>
    <cellStyle name="Total" xfId="3" builtinId="2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hogarthww-my.sharepoint.com/personal/wacima_chabane_hogarth_com/Documents/Desktop/PTA/23-24/Proposed%20Budget%20for%202023-2024.xlsx" TargetMode="External"/><Relationship Id="rId1" Type="http://schemas.openxmlformats.org/officeDocument/2006/relationships/externalLinkPath" Target="Proposed%20Budget%20for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riginal comparison"/>
      <sheetName val="Adjusted comparison"/>
      <sheetName val="2021-2022 proposed budget"/>
      <sheetName val="Presented budget"/>
      <sheetName val="Full year budget"/>
      <sheetName val="Report 9-21-2023"/>
      <sheetName val="Report 10-19-2023"/>
      <sheetName val="Report 11-15-2022"/>
      <sheetName val="Report 12-15-2022"/>
      <sheetName val="Report 1-15-2023"/>
      <sheetName val="Report 2-15-2023"/>
      <sheetName val="Report 3-14-2023"/>
      <sheetName val="Report 4-24-2023"/>
      <sheetName val="Report 5-23-2023"/>
      <sheetName val="Report 6-30-2023"/>
      <sheetName val="Interim Financial Report 6-30"/>
      <sheetName val="Pivot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47460.409999999989</v>
          </cell>
        </row>
        <row r="12">
          <cell r="C12">
            <v>47074.26999999999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9212A-D52A-4683-A9B2-0CD9FB011C39}">
  <dimension ref="A1:F129"/>
  <sheetViews>
    <sheetView zoomScale="89" workbookViewId="0">
      <selection activeCell="H122" sqref="H122"/>
    </sheetView>
  </sheetViews>
  <sheetFormatPr defaultColWidth="31.08203125" defaultRowHeight="14" outlineLevelRow="2" x14ac:dyDescent="0.3"/>
  <cols>
    <col min="1" max="1" width="31.58203125" bestFit="1" customWidth="1"/>
    <col min="2" max="2" width="15.08203125" bestFit="1" customWidth="1"/>
    <col min="3" max="3" width="12.08203125" style="141" bestFit="1" customWidth="1"/>
    <col min="4" max="4" width="11.5" style="141" bestFit="1" customWidth="1"/>
    <col min="5" max="5" width="11.1640625" style="141" bestFit="1" customWidth="1"/>
    <col min="6" max="6" width="12.08203125" bestFit="1" customWidth="1"/>
  </cols>
  <sheetData>
    <row r="1" spans="1:6" ht="15.5" x14ac:dyDescent="0.35">
      <c r="A1" s="1" t="s">
        <v>0</v>
      </c>
      <c r="B1" s="1"/>
      <c r="C1" s="1"/>
      <c r="D1" s="1"/>
      <c r="E1" s="1"/>
      <c r="F1" s="1"/>
    </row>
    <row r="2" spans="1:6" ht="15.5" x14ac:dyDescent="0.35">
      <c r="A2" s="2"/>
      <c r="B2" s="2"/>
      <c r="C2" s="3"/>
      <c r="D2" s="3"/>
      <c r="E2" s="3"/>
    </row>
    <row r="3" spans="1:6" ht="14.5" thickBot="1" x14ac:dyDescent="0.35">
      <c r="A3" s="4" t="s">
        <v>1</v>
      </c>
      <c r="B3" s="5"/>
      <c r="C3" s="6"/>
      <c r="D3" s="7" t="s">
        <v>2</v>
      </c>
      <c r="E3" s="7" t="s">
        <v>3</v>
      </c>
      <c r="F3" t="s">
        <v>4</v>
      </c>
    </row>
    <row r="4" spans="1:6" ht="32.5" x14ac:dyDescent="0.65">
      <c r="A4" s="8" t="s">
        <v>5</v>
      </c>
      <c r="B4" s="9"/>
      <c r="C4" s="10"/>
      <c r="D4" s="11"/>
      <c r="E4" s="11"/>
      <c r="F4" s="12"/>
    </row>
    <row r="5" spans="1:6" s="19" customFormat="1" outlineLevel="1" x14ac:dyDescent="0.3">
      <c r="A5" s="13"/>
      <c r="B5" s="14"/>
      <c r="C5" s="15"/>
      <c r="D5" s="16"/>
      <c r="E5" s="17"/>
      <c r="F5" s="18"/>
    </row>
    <row r="6" spans="1:6" s="19" customFormat="1" outlineLevel="1" x14ac:dyDescent="0.3">
      <c r="A6" s="13" t="s">
        <v>7</v>
      </c>
      <c r="B6" s="14"/>
      <c r="C6" s="15">
        <v>1000</v>
      </c>
      <c r="D6" s="16">
        <f>988+5084.01</f>
        <v>6072.01</v>
      </c>
      <c r="E6" s="17">
        <v>-4875</v>
      </c>
      <c r="F6" s="18">
        <f t="shared" ref="F6:F19" si="0">(D6+E6)-C6</f>
        <v>197.01000000000022</v>
      </c>
    </row>
    <row r="7" spans="1:6" s="19" customFormat="1" outlineLevel="1" x14ac:dyDescent="0.3">
      <c r="A7" s="13" t="s">
        <v>8</v>
      </c>
      <c r="B7" s="14"/>
      <c r="C7" s="15">
        <v>1000</v>
      </c>
      <c r="D7" s="16">
        <v>4860</v>
      </c>
      <c r="E7" s="17">
        <v>-477.7</v>
      </c>
      <c r="F7" s="18">
        <f t="shared" si="0"/>
        <v>3382.3</v>
      </c>
    </row>
    <row r="8" spans="1:6" s="19" customFormat="1" outlineLevel="1" x14ac:dyDescent="0.3">
      <c r="A8" s="13" t="s">
        <v>9</v>
      </c>
      <c r="B8" s="14"/>
      <c r="C8" s="15">
        <v>2500</v>
      </c>
      <c r="D8" s="16">
        <v>0</v>
      </c>
      <c r="E8" s="17">
        <v>0</v>
      </c>
      <c r="F8" s="18">
        <f t="shared" si="0"/>
        <v>-2500</v>
      </c>
    </row>
    <row r="9" spans="1:6" s="19" customFormat="1" outlineLevel="1" x14ac:dyDescent="0.3">
      <c r="A9" s="13" t="s">
        <v>10</v>
      </c>
      <c r="B9" s="14"/>
      <c r="C9" s="15">
        <v>800</v>
      </c>
      <c r="D9" s="16">
        <v>0</v>
      </c>
      <c r="E9" s="17">
        <v>0</v>
      </c>
      <c r="F9" s="18">
        <f t="shared" si="0"/>
        <v>-800</v>
      </c>
    </row>
    <row r="10" spans="1:6" s="19" customFormat="1" outlineLevel="1" x14ac:dyDescent="0.3">
      <c r="A10" s="13" t="s">
        <v>11</v>
      </c>
      <c r="B10" s="14"/>
      <c r="C10" s="15">
        <v>3000</v>
      </c>
      <c r="D10" s="16">
        <v>0</v>
      </c>
      <c r="E10" s="17">
        <v>-622.32000000000005</v>
      </c>
      <c r="F10" s="18">
        <f t="shared" si="0"/>
        <v>-3622.32</v>
      </c>
    </row>
    <row r="11" spans="1:6" s="19" customFormat="1" outlineLevel="1" x14ac:dyDescent="0.3">
      <c r="A11" s="13" t="s">
        <v>12</v>
      </c>
      <c r="B11" s="14"/>
      <c r="C11" s="15">
        <v>100</v>
      </c>
      <c r="D11" s="16">
        <v>0</v>
      </c>
      <c r="E11" s="17">
        <v>0</v>
      </c>
      <c r="F11" s="18">
        <f t="shared" si="0"/>
        <v>-100</v>
      </c>
    </row>
    <row r="12" spans="1:6" s="19" customFormat="1" outlineLevel="1" x14ac:dyDescent="0.3">
      <c r="A12" s="13" t="s">
        <v>13</v>
      </c>
      <c r="B12" s="14"/>
      <c r="C12" s="15">
        <v>800</v>
      </c>
      <c r="D12" s="16">
        <v>0</v>
      </c>
      <c r="E12" s="17">
        <v>0</v>
      </c>
      <c r="F12" s="18">
        <f t="shared" si="0"/>
        <v>-800</v>
      </c>
    </row>
    <row r="13" spans="1:6" s="19" customFormat="1" outlineLevel="1" x14ac:dyDescent="0.3">
      <c r="A13" s="13" t="s">
        <v>14</v>
      </c>
      <c r="B13" s="14"/>
      <c r="C13" s="15">
        <v>800</v>
      </c>
      <c r="D13" s="16">
        <v>0</v>
      </c>
      <c r="E13" s="17">
        <v>0</v>
      </c>
      <c r="F13" s="18">
        <f t="shared" si="0"/>
        <v>-800</v>
      </c>
    </row>
    <row r="14" spans="1:6" s="19" customFormat="1" outlineLevel="1" x14ac:dyDescent="0.3">
      <c r="A14" s="13" t="s">
        <v>15</v>
      </c>
      <c r="B14" s="14"/>
      <c r="C14" s="15">
        <v>2000</v>
      </c>
      <c r="D14" s="16">
        <v>0</v>
      </c>
      <c r="E14" s="17">
        <v>0</v>
      </c>
      <c r="F14" s="18">
        <f t="shared" si="0"/>
        <v>-2000</v>
      </c>
    </row>
    <row r="15" spans="1:6" s="19" customFormat="1" outlineLevel="1" x14ac:dyDescent="0.3">
      <c r="A15" s="13" t="s">
        <v>16</v>
      </c>
      <c r="B15" s="14"/>
      <c r="C15" s="15">
        <v>3000</v>
      </c>
      <c r="D15" s="16">
        <v>0</v>
      </c>
      <c r="E15" s="17">
        <v>0</v>
      </c>
      <c r="F15" s="18">
        <f t="shared" si="0"/>
        <v>-3000</v>
      </c>
    </row>
    <row r="16" spans="1:6" s="19" customFormat="1" outlineLevel="1" x14ac:dyDescent="0.3">
      <c r="A16" s="13" t="s">
        <v>17</v>
      </c>
      <c r="B16" s="14"/>
      <c r="C16" s="15">
        <v>1200</v>
      </c>
      <c r="D16" s="16">
        <v>576.79999999999995</v>
      </c>
      <c r="E16" s="17">
        <v>0</v>
      </c>
      <c r="F16" s="18">
        <f t="shared" si="0"/>
        <v>-623.20000000000005</v>
      </c>
    </row>
    <row r="17" spans="1:6" s="19" customFormat="1" outlineLevel="1" x14ac:dyDescent="0.3">
      <c r="A17" s="13" t="s">
        <v>18</v>
      </c>
      <c r="B17" s="14"/>
      <c r="C17" s="15">
        <v>200</v>
      </c>
      <c r="D17" s="16">
        <v>0</v>
      </c>
      <c r="E17" s="17">
        <v>0</v>
      </c>
      <c r="F17" s="18">
        <f t="shared" si="0"/>
        <v>-200</v>
      </c>
    </row>
    <row r="18" spans="1:6" s="19" customFormat="1" outlineLevel="1" x14ac:dyDescent="0.3">
      <c r="A18" s="13" t="s">
        <v>19</v>
      </c>
      <c r="B18" s="14"/>
      <c r="C18" s="15">
        <v>500</v>
      </c>
      <c r="D18" s="16">
        <v>0</v>
      </c>
      <c r="E18" s="17">
        <v>0</v>
      </c>
      <c r="F18" s="18">
        <f t="shared" si="0"/>
        <v>-500</v>
      </c>
    </row>
    <row r="19" spans="1:6" s="19" customFormat="1" outlineLevel="1" x14ac:dyDescent="0.3">
      <c r="A19" s="13" t="s">
        <v>20</v>
      </c>
      <c r="B19" s="14"/>
      <c r="C19" s="15">
        <v>50</v>
      </c>
      <c r="D19" s="16">
        <v>0</v>
      </c>
      <c r="E19" s="17">
        <v>0</v>
      </c>
      <c r="F19" s="18">
        <f t="shared" si="0"/>
        <v>-50</v>
      </c>
    </row>
    <row r="20" spans="1:6" s="19" customFormat="1" outlineLevel="1" x14ac:dyDescent="0.3">
      <c r="A20" s="13" t="s">
        <v>21</v>
      </c>
      <c r="B20" s="14"/>
      <c r="C20" s="15">
        <v>1000</v>
      </c>
      <c r="D20" s="16">
        <v>0</v>
      </c>
      <c r="E20" s="17">
        <v>0</v>
      </c>
      <c r="F20" s="18">
        <f>(D20+E20)-C20</f>
        <v>-1000</v>
      </c>
    </row>
    <row r="21" spans="1:6" s="19" customFormat="1" outlineLevel="1" x14ac:dyDescent="0.3">
      <c r="A21" s="13"/>
      <c r="B21" s="14"/>
      <c r="C21" s="15"/>
      <c r="D21" s="16"/>
      <c r="E21" s="17"/>
      <c r="F21" s="18"/>
    </row>
    <row r="22" spans="1:6" s="19" customFormat="1" outlineLevel="1" x14ac:dyDescent="0.3">
      <c r="A22" s="13" t="s">
        <v>22</v>
      </c>
      <c r="B22" s="14"/>
      <c r="C22" s="15">
        <v>0</v>
      </c>
      <c r="D22" s="16">
        <v>0</v>
      </c>
      <c r="E22" s="17">
        <v>0</v>
      </c>
      <c r="F22" s="18">
        <f t="shared" ref="F22" si="1">(D22+E22)-C22</f>
        <v>0</v>
      </c>
    </row>
    <row r="23" spans="1:6" s="19" customFormat="1" hidden="1" outlineLevel="2" x14ac:dyDescent="0.3">
      <c r="A23" s="13"/>
      <c r="B23" s="14"/>
      <c r="C23" s="15"/>
      <c r="D23" s="16"/>
      <c r="E23" s="17"/>
      <c r="F23" s="18"/>
    </row>
    <row r="24" spans="1:6" s="19" customFormat="1" hidden="1" outlineLevel="2" x14ac:dyDescent="0.3">
      <c r="A24" s="21" t="s">
        <v>23</v>
      </c>
      <c r="B24" s="22"/>
      <c r="C24" s="23">
        <v>0</v>
      </c>
      <c r="D24" s="24">
        <v>0</v>
      </c>
      <c r="E24" s="25">
        <v>0</v>
      </c>
      <c r="F24" s="26">
        <f t="shared" ref="F24:F29" si="2">(D24+E24)-C24</f>
        <v>0</v>
      </c>
    </row>
    <row r="25" spans="1:6" s="19" customFormat="1" hidden="1" outlineLevel="2" x14ac:dyDescent="0.3">
      <c r="A25" s="21" t="s">
        <v>24</v>
      </c>
      <c r="B25" s="22"/>
      <c r="C25" s="23">
        <v>0</v>
      </c>
      <c r="D25" s="24">
        <v>0</v>
      </c>
      <c r="E25" s="25">
        <v>0</v>
      </c>
      <c r="F25" s="26">
        <f t="shared" si="2"/>
        <v>0</v>
      </c>
    </row>
    <row r="26" spans="1:6" s="19" customFormat="1" hidden="1" outlineLevel="2" x14ac:dyDescent="0.3">
      <c r="A26" s="21" t="s">
        <v>25</v>
      </c>
      <c r="B26" s="22"/>
      <c r="C26" s="23">
        <v>0</v>
      </c>
      <c r="D26" s="24">
        <v>0</v>
      </c>
      <c r="E26" s="25">
        <v>0</v>
      </c>
      <c r="F26" s="26">
        <f t="shared" si="2"/>
        <v>0</v>
      </c>
    </row>
    <row r="27" spans="1:6" s="19" customFormat="1" hidden="1" outlineLevel="2" x14ac:dyDescent="0.3">
      <c r="A27" s="21" t="s">
        <v>26</v>
      </c>
      <c r="B27" s="22"/>
      <c r="C27" s="23">
        <v>0</v>
      </c>
      <c r="D27" s="24">
        <v>0</v>
      </c>
      <c r="E27" s="25">
        <v>0</v>
      </c>
      <c r="F27" s="26">
        <f t="shared" si="2"/>
        <v>0</v>
      </c>
    </row>
    <row r="28" spans="1:6" s="19" customFormat="1" hidden="1" outlineLevel="2" x14ac:dyDescent="0.3">
      <c r="A28" s="21" t="s">
        <v>27</v>
      </c>
      <c r="B28" s="22"/>
      <c r="C28" s="23">
        <v>0</v>
      </c>
      <c r="D28" s="24">
        <v>0</v>
      </c>
      <c r="E28" s="25">
        <v>0</v>
      </c>
      <c r="F28" s="26">
        <f t="shared" si="2"/>
        <v>0</v>
      </c>
    </row>
    <row r="29" spans="1:6" s="19" customFormat="1" hidden="1" outlineLevel="2" x14ac:dyDescent="0.3">
      <c r="A29" s="21" t="s">
        <v>28</v>
      </c>
      <c r="B29" s="22"/>
      <c r="C29" s="23">
        <v>0</v>
      </c>
      <c r="D29" s="24">
        <v>0</v>
      </c>
      <c r="E29" s="25">
        <v>0</v>
      </c>
      <c r="F29" s="26">
        <f t="shared" si="2"/>
        <v>0</v>
      </c>
    </row>
    <row r="30" spans="1:6" s="19" customFormat="1" outlineLevel="1" collapsed="1" x14ac:dyDescent="0.3">
      <c r="A30" s="27"/>
      <c r="B30" s="28"/>
      <c r="C30" s="15"/>
      <c r="D30" s="15"/>
      <c r="E30" s="29"/>
      <c r="F30" s="18"/>
    </row>
    <row r="31" spans="1:6" s="19" customFormat="1" outlineLevel="1" x14ac:dyDescent="0.3">
      <c r="A31" s="30" t="s">
        <v>29</v>
      </c>
      <c r="B31" s="31"/>
      <c r="C31" s="32">
        <f>SUM(C6:C22)</f>
        <v>17950</v>
      </c>
      <c r="D31" s="32">
        <f t="shared" ref="D31:F31" si="3">SUM(D6:D22)</f>
        <v>11508.81</v>
      </c>
      <c r="E31" s="33">
        <f t="shared" si="3"/>
        <v>-5975.0199999999995</v>
      </c>
      <c r="F31" s="34">
        <f t="shared" si="3"/>
        <v>-12416.210000000001</v>
      </c>
    </row>
    <row r="32" spans="1:6" s="19" customFormat="1" outlineLevel="1" x14ac:dyDescent="0.3">
      <c r="A32" s="35"/>
      <c r="B32" s="36"/>
      <c r="C32" s="15"/>
      <c r="D32" s="15"/>
      <c r="E32" s="29"/>
      <c r="F32" s="18"/>
    </row>
    <row r="33" spans="1:6" s="19" customFormat="1" ht="14.5" outlineLevel="1" thickBot="1" x14ac:dyDescent="0.35">
      <c r="A33" s="37" t="s">
        <v>30</v>
      </c>
      <c r="B33" s="38"/>
      <c r="C33" s="39">
        <v>12000</v>
      </c>
      <c r="D33" s="40">
        <v>10401</v>
      </c>
      <c r="E33" s="41">
        <v>0</v>
      </c>
      <c r="F33" s="42">
        <f>(D33+E33)-C33</f>
        <v>-1599</v>
      </c>
    </row>
    <row r="34" spans="1:6" ht="14.5" thickBot="1" x14ac:dyDescent="0.35">
      <c r="A34" s="43"/>
      <c r="B34" s="44"/>
      <c r="C34" s="44"/>
      <c r="D34" s="44"/>
      <c r="E34" s="45"/>
    </row>
    <row r="35" spans="1:6" x14ac:dyDescent="0.3">
      <c r="A35" s="46" t="s">
        <v>31</v>
      </c>
      <c r="B35" s="47"/>
      <c r="C35" s="48"/>
      <c r="D35" s="47"/>
      <c r="E35" s="49"/>
      <c r="F35" s="50"/>
    </row>
    <row r="36" spans="1:6" outlineLevel="1" x14ac:dyDescent="0.3">
      <c r="A36" s="51" t="s">
        <v>32</v>
      </c>
      <c r="B36" s="52">
        <v>-1100</v>
      </c>
      <c r="C36" s="16">
        <v>0</v>
      </c>
      <c r="D36" s="16">
        <v>0</v>
      </c>
      <c r="E36" s="17">
        <v>0</v>
      </c>
      <c r="F36" s="53">
        <f>(D36+E36)-C36</f>
        <v>0</v>
      </c>
    </row>
    <row r="37" spans="1:6" s="55" customFormat="1" outlineLevel="1" x14ac:dyDescent="0.3">
      <c r="A37" s="54" t="s">
        <v>33</v>
      </c>
      <c r="B37" s="52">
        <v>1100</v>
      </c>
      <c r="C37" s="16">
        <v>0</v>
      </c>
      <c r="D37" s="16">
        <v>0</v>
      </c>
      <c r="E37" s="17">
        <v>0</v>
      </c>
      <c r="F37" s="52">
        <f>(D37+E37)-C37</f>
        <v>0</v>
      </c>
    </row>
    <row r="38" spans="1:6" outlineLevel="1" x14ac:dyDescent="0.3">
      <c r="A38" s="56" t="s">
        <v>34</v>
      </c>
      <c r="B38" s="57"/>
      <c r="C38" s="58">
        <f>SUM(C36:C37)</f>
        <v>0</v>
      </c>
      <c r="D38" s="58">
        <f>SUM(D36:D37)</f>
        <v>0</v>
      </c>
      <c r="E38" s="59">
        <f t="shared" ref="E38:F38" si="4">SUM(E36:E37)</f>
        <v>0</v>
      </c>
      <c r="F38" s="60">
        <f t="shared" si="4"/>
        <v>0</v>
      </c>
    </row>
    <row r="39" spans="1:6" hidden="1" outlineLevel="2" x14ac:dyDescent="0.3">
      <c r="A39" s="61" t="s">
        <v>35</v>
      </c>
      <c r="B39" s="62">
        <v>0</v>
      </c>
      <c r="C39" s="24">
        <v>0</v>
      </c>
      <c r="D39" s="24">
        <v>0</v>
      </c>
      <c r="E39" s="25">
        <v>0</v>
      </c>
      <c r="F39" s="63">
        <f t="shared" ref="F39:F40" si="5">(D39+E39)-C39</f>
        <v>0</v>
      </c>
    </row>
    <row r="40" spans="1:6" s="55" customFormat="1" hidden="1" outlineLevel="2" x14ac:dyDescent="0.3">
      <c r="A40" s="61" t="s">
        <v>36</v>
      </c>
      <c r="B40" s="62">
        <v>0</v>
      </c>
      <c r="C40" s="24">
        <v>0</v>
      </c>
      <c r="D40" s="24">
        <v>0</v>
      </c>
      <c r="E40" s="25">
        <v>0</v>
      </c>
      <c r="F40" s="63">
        <f t="shared" si="5"/>
        <v>0</v>
      </c>
    </row>
    <row r="41" spans="1:6" hidden="1" outlineLevel="2" x14ac:dyDescent="0.3">
      <c r="A41" s="64" t="s">
        <v>37</v>
      </c>
      <c r="B41" s="65"/>
      <c r="C41" s="66">
        <f t="shared" ref="C41:F41" si="6">SUM(C39:C40)</f>
        <v>0</v>
      </c>
      <c r="D41" s="66">
        <f t="shared" si="6"/>
        <v>0</v>
      </c>
      <c r="E41" s="67">
        <f t="shared" si="6"/>
        <v>0</v>
      </c>
      <c r="F41" s="68">
        <f t="shared" si="6"/>
        <v>0</v>
      </c>
    </row>
    <row r="42" spans="1:6" hidden="1" outlineLevel="2" x14ac:dyDescent="0.3">
      <c r="A42" s="61" t="s">
        <v>38</v>
      </c>
      <c r="B42" s="62">
        <v>0</v>
      </c>
      <c r="C42" s="24">
        <v>0</v>
      </c>
      <c r="D42" s="24">
        <v>0</v>
      </c>
      <c r="E42" s="25">
        <v>0</v>
      </c>
      <c r="F42" s="63">
        <f t="shared" ref="F42:F43" si="7">(D42+E42)-C42</f>
        <v>0</v>
      </c>
    </row>
    <row r="43" spans="1:6" s="55" customFormat="1" hidden="1" outlineLevel="2" x14ac:dyDescent="0.3">
      <c r="A43" s="61" t="s">
        <v>39</v>
      </c>
      <c r="B43" s="62">
        <v>0</v>
      </c>
      <c r="C43" s="24">
        <v>0</v>
      </c>
      <c r="D43" s="24">
        <v>0</v>
      </c>
      <c r="E43" s="25">
        <v>0</v>
      </c>
      <c r="F43" s="63">
        <f t="shared" si="7"/>
        <v>0</v>
      </c>
    </row>
    <row r="44" spans="1:6" hidden="1" outlineLevel="2" x14ac:dyDescent="0.3">
      <c r="A44" s="64" t="s">
        <v>40</v>
      </c>
      <c r="B44" s="65"/>
      <c r="C44" s="66">
        <f t="shared" ref="C44:F44" si="8">SUM(C42:C43)</f>
        <v>0</v>
      </c>
      <c r="D44" s="66">
        <f t="shared" si="8"/>
        <v>0</v>
      </c>
      <c r="E44" s="67">
        <f t="shared" si="8"/>
        <v>0</v>
      </c>
      <c r="F44" s="68">
        <f t="shared" si="8"/>
        <v>0</v>
      </c>
    </row>
    <row r="45" spans="1:6" outlineLevel="1" collapsed="1" x14ac:dyDescent="0.3">
      <c r="A45" s="51" t="s">
        <v>41</v>
      </c>
      <c r="B45" s="52">
        <v>-3000</v>
      </c>
      <c r="C45" s="16">
        <v>0</v>
      </c>
      <c r="D45" s="16">
        <v>0</v>
      </c>
      <c r="E45" s="17">
        <v>0</v>
      </c>
      <c r="F45" s="53">
        <f>(D45+E45)+C45</f>
        <v>0</v>
      </c>
    </row>
    <row r="46" spans="1:6" s="55" customFormat="1" outlineLevel="1" x14ac:dyDescent="0.3">
      <c r="A46" s="51" t="s">
        <v>42</v>
      </c>
      <c r="B46" s="52">
        <v>3000</v>
      </c>
      <c r="C46" s="16">
        <v>0</v>
      </c>
      <c r="D46" s="16">
        <v>0</v>
      </c>
      <c r="E46" s="17">
        <v>0</v>
      </c>
      <c r="F46" s="53">
        <f>(C46+E46)+D46</f>
        <v>0</v>
      </c>
    </row>
    <row r="47" spans="1:6" outlineLevel="1" x14ac:dyDescent="0.3">
      <c r="A47" s="69" t="s">
        <v>43</v>
      </c>
      <c r="B47" s="70"/>
      <c r="C47" s="58">
        <f>SUM(C45:C46)</f>
        <v>0</v>
      </c>
      <c r="D47" s="58">
        <f>SUM(D45:D46)</f>
        <v>0</v>
      </c>
      <c r="E47" s="59">
        <f t="shared" ref="E47:F47" si="9">SUM(E45:E46)</f>
        <v>0</v>
      </c>
      <c r="F47" s="60">
        <f t="shared" si="9"/>
        <v>0</v>
      </c>
    </row>
    <row r="48" spans="1:6" outlineLevel="1" x14ac:dyDescent="0.3">
      <c r="A48" s="51" t="s">
        <v>44</v>
      </c>
      <c r="B48" s="52">
        <f>SUM(B49:B55)</f>
        <v>-20000</v>
      </c>
      <c r="C48" s="16">
        <f>SUM(C49:C55)</f>
        <v>0</v>
      </c>
      <c r="D48" s="16">
        <f t="shared" ref="D48:E48" si="10">SUM(D49:D55)</f>
        <v>0</v>
      </c>
      <c r="E48" s="16">
        <f t="shared" si="10"/>
        <v>0</v>
      </c>
      <c r="F48" s="16">
        <f>SUM(F49:F55)</f>
        <v>0</v>
      </c>
    </row>
    <row r="49" spans="1:6" outlineLevel="1" x14ac:dyDescent="0.3">
      <c r="A49" s="71" t="s">
        <v>45</v>
      </c>
      <c r="B49" s="52">
        <v>-5000</v>
      </c>
      <c r="C49" s="16">
        <v>0</v>
      </c>
      <c r="D49" s="16">
        <v>0</v>
      </c>
      <c r="E49" s="17">
        <v>0</v>
      </c>
      <c r="F49" s="51">
        <f t="shared" ref="F49:F51" si="11">(D49+E49)+C49</f>
        <v>0</v>
      </c>
    </row>
    <row r="50" spans="1:6" outlineLevel="1" x14ac:dyDescent="0.3">
      <c r="A50" s="71" t="s">
        <v>46</v>
      </c>
      <c r="B50" s="52">
        <v>-10000</v>
      </c>
      <c r="C50" s="16">
        <v>0</v>
      </c>
      <c r="D50" s="16">
        <v>0</v>
      </c>
      <c r="E50" s="17">
        <v>0</v>
      </c>
      <c r="F50" s="51">
        <f t="shared" si="11"/>
        <v>0</v>
      </c>
    </row>
    <row r="51" spans="1:6" outlineLevel="1" x14ac:dyDescent="0.3">
      <c r="A51" s="71" t="s">
        <v>47</v>
      </c>
      <c r="B51" s="52">
        <v>-1000</v>
      </c>
      <c r="C51" s="16">
        <v>0</v>
      </c>
      <c r="D51" s="16">
        <v>0</v>
      </c>
      <c r="E51" s="17">
        <v>0</v>
      </c>
      <c r="F51" s="51">
        <f t="shared" si="11"/>
        <v>0</v>
      </c>
    </row>
    <row r="52" spans="1:6" outlineLevel="1" x14ac:dyDescent="0.3">
      <c r="A52" s="71" t="s">
        <v>48</v>
      </c>
      <c r="B52" s="53">
        <v>-1200</v>
      </c>
      <c r="C52" s="16">
        <v>0</v>
      </c>
      <c r="D52" s="16">
        <v>0</v>
      </c>
      <c r="E52" s="17">
        <v>0</v>
      </c>
      <c r="F52" s="51">
        <f>(D52+E52)+C52</f>
        <v>0</v>
      </c>
    </row>
    <row r="53" spans="1:6" outlineLevel="1" x14ac:dyDescent="0.3">
      <c r="A53" s="71" t="s">
        <v>49</v>
      </c>
      <c r="B53" s="52">
        <v>-1000</v>
      </c>
      <c r="C53" s="16">
        <v>0</v>
      </c>
      <c r="D53" s="16">
        <v>0</v>
      </c>
      <c r="E53" s="17">
        <v>0</v>
      </c>
      <c r="F53" s="51">
        <f t="shared" ref="F53:F55" si="12">(D53+E53)+C53</f>
        <v>0</v>
      </c>
    </row>
    <row r="54" spans="1:6" outlineLevel="1" x14ac:dyDescent="0.3">
      <c r="A54" s="71" t="s">
        <v>50</v>
      </c>
      <c r="B54" s="52">
        <v>-1000</v>
      </c>
      <c r="C54" s="16">
        <v>0</v>
      </c>
      <c r="D54" s="16">
        <v>0</v>
      </c>
      <c r="E54" s="17">
        <v>0</v>
      </c>
      <c r="F54" s="51">
        <f t="shared" si="12"/>
        <v>0</v>
      </c>
    </row>
    <row r="55" spans="1:6" outlineLevel="1" x14ac:dyDescent="0.3">
      <c r="A55" s="71" t="s">
        <v>51</v>
      </c>
      <c r="B55" s="52">
        <v>-800</v>
      </c>
      <c r="C55" s="16">
        <v>0</v>
      </c>
      <c r="D55" s="16">
        <v>0</v>
      </c>
      <c r="E55" s="17">
        <v>0</v>
      </c>
      <c r="F55" s="51">
        <f t="shared" si="12"/>
        <v>0</v>
      </c>
    </row>
    <row r="56" spans="1:6" s="55" customFormat="1" outlineLevel="1" x14ac:dyDescent="0.3">
      <c r="A56" s="51" t="s">
        <v>52</v>
      </c>
      <c r="B56" s="52">
        <f>SUM(B57:B65)</f>
        <v>20000</v>
      </c>
      <c r="C56" s="52">
        <f t="shared" ref="C56:F56" si="13">SUM(C57:C65)</f>
        <v>0</v>
      </c>
      <c r="D56" s="52">
        <f t="shared" si="13"/>
        <v>0</v>
      </c>
      <c r="E56" s="52">
        <f t="shared" si="13"/>
        <v>0</v>
      </c>
      <c r="F56" s="52">
        <f t="shared" si="13"/>
        <v>0</v>
      </c>
    </row>
    <row r="57" spans="1:6" s="55" customFormat="1" outlineLevel="1" x14ac:dyDescent="0.3">
      <c r="A57" s="71" t="s">
        <v>53</v>
      </c>
      <c r="B57" s="52">
        <f>20000-SUM(B58:B65)</f>
        <v>12500</v>
      </c>
      <c r="C57" s="16">
        <v>0</v>
      </c>
      <c r="D57" s="16">
        <v>0</v>
      </c>
      <c r="E57" s="17">
        <v>0</v>
      </c>
      <c r="F57" s="51">
        <f t="shared" ref="F57:F65" si="14">(D57+E57)+C57</f>
        <v>0</v>
      </c>
    </row>
    <row r="58" spans="1:6" s="55" customFormat="1" outlineLevel="1" x14ac:dyDescent="0.3">
      <c r="A58" s="71" t="s">
        <v>18</v>
      </c>
      <c r="B58" s="52">
        <v>500</v>
      </c>
      <c r="C58" s="16">
        <v>0</v>
      </c>
      <c r="D58" s="16">
        <v>0</v>
      </c>
      <c r="E58" s="17">
        <v>0</v>
      </c>
      <c r="F58" s="51">
        <f t="shared" si="14"/>
        <v>0</v>
      </c>
    </row>
    <row r="59" spans="1:6" s="55" customFormat="1" outlineLevel="1" x14ac:dyDescent="0.3">
      <c r="A59" s="71" t="s">
        <v>54</v>
      </c>
      <c r="B59" s="52">
        <v>1000</v>
      </c>
      <c r="C59" s="16">
        <v>0</v>
      </c>
      <c r="D59" s="16">
        <v>0</v>
      </c>
      <c r="E59" s="17">
        <v>0</v>
      </c>
      <c r="F59" s="51">
        <f t="shared" si="14"/>
        <v>0</v>
      </c>
    </row>
    <row r="60" spans="1:6" s="55" customFormat="1" outlineLevel="1" x14ac:dyDescent="0.3">
      <c r="A60" s="71" t="s">
        <v>45</v>
      </c>
      <c r="B60" s="52">
        <v>300</v>
      </c>
      <c r="C60" s="16">
        <v>0</v>
      </c>
      <c r="D60" s="16">
        <v>0</v>
      </c>
      <c r="E60" s="17">
        <v>0</v>
      </c>
      <c r="F60" s="51">
        <f t="shared" si="14"/>
        <v>0</v>
      </c>
    </row>
    <row r="61" spans="1:6" s="55" customFormat="1" outlineLevel="1" x14ac:dyDescent="0.3">
      <c r="A61" s="71" t="s">
        <v>55</v>
      </c>
      <c r="B61" s="52">
        <v>400</v>
      </c>
      <c r="C61" s="16">
        <v>0</v>
      </c>
      <c r="D61" s="16">
        <v>0</v>
      </c>
      <c r="E61" s="17">
        <v>0</v>
      </c>
      <c r="F61" s="51">
        <f t="shared" si="14"/>
        <v>0</v>
      </c>
    </row>
    <row r="62" spans="1:6" s="55" customFormat="1" outlineLevel="1" x14ac:dyDescent="0.3">
      <c r="A62" s="71" t="s">
        <v>56</v>
      </c>
      <c r="B62" s="52">
        <v>2500</v>
      </c>
      <c r="C62" s="16">
        <v>0</v>
      </c>
      <c r="D62" s="16">
        <v>0</v>
      </c>
      <c r="E62" s="17">
        <v>0</v>
      </c>
      <c r="F62" s="51">
        <f t="shared" si="14"/>
        <v>0</v>
      </c>
    </row>
    <row r="63" spans="1:6" s="55" customFormat="1" outlineLevel="1" x14ac:dyDescent="0.3">
      <c r="A63" s="71" t="s">
        <v>49</v>
      </c>
      <c r="B63" s="52">
        <f>-B53</f>
        <v>1000</v>
      </c>
      <c r="C63" s="16">
        <v>0</v>
      </c>
      <c r="D63" s="16">
        <v>0</v>
      </c>
      <c r="E63" s="17">
        <v>0</v>
      </c>
      <c r="F63" s="51">
        <f t="shared" si="14"/>
        <v>0</v>
      </c>
    </row>
    <row r="64" spans="1:6" s="55" customFormat="1" outlineLevel="1" x14ac:dyDescent="0.3">
      <c r="A64" s="71" t="s">
        <v>50</v>
      </c>
      <c r="B64" s="52">
        <f t="shared" ref="B64:B65" si="15">-B54</f>
        <v>1000</v>
      </c>
      <c r="C64" s="16">
        <v>0</v>
      </c>
      <c r="D64" s="16">
        <v>0</v>
      </c>
      <c r="E64" s="17">
        <v>0</v>
      </c>
      <c r="F64" s="51">
        <f t="shared" si="14"/>
        <v>0</v>
      </c>
    </row>
    <row r="65" spans="1:6" s="55" customFormat="1" outlineLevel="1" x14ac:dyDescent="0.3">
      <c r="A65" s="71" t="s">
        <v>51</v>
      </c>
      <c r="B65" s="52">
        <f t="shared" si="15"/>
        <v>800</v>
      </c>
      <c r="C65" s="16">
        <v>0</v>
      </c>
      <c r="D65" s="16">
        <v>0</v>
      </c>
      <c r="E65" s="17">
        <v>0</v>
      </c>
      <c r="F65" s="51">
        <f t="shared" si="14"/>
        <v>0</v>
      </c>
    </row>
    <row r="66" spans="1:6" outlineLevel="1" x14ac:dyDescent="0.3">
      <c r="A66" s="72" t="s">
        <v>57</v>
      </c>
      <c r="B66" s="70"/>
      <c r="C66" s="58">
        <f>SUM(C48:C56)</f>
        <v>0</v>
      </c>
      <c r="D66" s="58">
        <f>SUM(D48:D56)</f>
        <v>0</v>
      </c>
      <c r="E66" s="59">
        <f>SUM(E48:E56)</f>
        <v>0</v>
      </c>
      <c r="F66" s="73">
        <f>SUM(F48:F56)</f>
        <v>0</v>
      </c>
    </row>
    <row r="67" spans="1:6" outlineLevel="1" x14ac:dyDescent="0.3">
      <c r="A67" s="51" t="s">
        <v>58</v>
      </c>
      <c r="B67" s="52">
        <v>0</v>
      </c>
      <c r="C67" s="16">
        <v>0</v>
      </c>
      <c r="D67" s="16">
        <f>-(62.22+503.12)</f>
        <v>-565.34</v>
      </c>
      <c r="E67" s="17">
        <v>0</v>
      </c>
      <c r="F67" s="53">
        <f>(D67+E67)-C67</f>
        <v>-565.34</v>
      </c>
    </row>
    <row r="68" spans="1:6" s="55" customFormat="1" outlineLevel="1" x14ac:dyDescent="0.3">
      <c r="A68" s="51" t="s">
        <v>59</v>
      </c>
      <c r="B68" s="52">
        <v>0</v>
      </c>
      <c r="C68" s="16">
        <v>0</v>
      </c>
      <c r="D68" s="16">
        <v>86</v>
      </c>
      <c r="E68" s="17">
        <v>0</v>
      </c>
      <c r="F68" s="53">
        <f t="shared" ref="F68" si="16">(D68+E68)-C68</f>
        <v>86</v>
      </c>
    </row>
    <row r="69" spans="1:6" outlineLevel="1" x14ac:dyDescent="0.3">
      <c r="A69" s="69" t="s">
        <v>60</v>
      </c>
      <c r="B69" s="70"/>
      <c r="C69" s="58">
        <f>SUM(C67:C68)</f>
        <v>0</v>
      </c>
      <c r="D69" s="58">
        <f>SUM(D67:D68)</f>
        <v>-479.34000000000003</v>
      </c>
      <c r="E69" s="59">
        <f t="shared" ref="E69:F69" si="17">SUM(E67:E68)</f>
        <v>0</v>
      </c>
      <c r="F69" s="60">
        <f t="shared" si="17"/>
        <v>-479.34000000000003</v>
      </c>
    </row>
    <row r="70" spans="1:6" hidden="1" outlineLevel="2" x14ac:dyDescent="0.3">
      <c r="A70" s="61" t="s">
        <v>62</v>
      </c>
      <c r="B70" s="62">
        <v>0</v>
      </c>
      <c r="C70" s="24">
        <v>0</v>
      </c>
      <c r="D70" s="24">
        <v>0</v>
      </c>
      <c r="E70" s="25">
        <v>0</v>
      </c>
      <c r="F70" s="63">
        <f>(D70+E70)-C70</f>
        <v>0</v>
      </c>
    </row>
    <row r="71" spans="1:6" s="55" customFormat="1" hidden="1" outlineLevel="2" x14ac:dyDescent="0.3">
      <c r="A71" s="61" t="s">
        <v>63</v>
      </c>
      <c r="B71" s="62">
        <v>0</v>
      </c>
      <c r="C71" s="24">
        <v>0</v>
      </c>
      <c r="D71" s="24">
        <v>0</v>
      </c>
      <c r="E71" s="25">
        <v>0</v>
      </c>
      <c r="F71" s="63">
        <f t="shared" ref="F71" si="18">(D71+E71)-C71</f>
        <v>0</v>
      </c>
    </row>
    <row r="72" spans="1:6" hidden="1" outlineLevel="2" x14ac:dyDescent="0.3">
      <c r="A72" s="74" t="s">
        <v>61</v>
      </c>
      <c r="B72" s="65"/>
      <c r="C72" s="66">
        <f t="shared" ref="C72:F72" si="19">SUM(C70:C71)</f>
        <v>0</v>
      </c>
      <c r="D72" s="66">
        <f>SUM(D70:D71)</f>
        <v>0</v>
      </c>
      <c r="E72" s="67">
        <f t="shared" si="19"/>
        <v>0</v>
      </c>
      <c r="F72" s="75">
        <f t="shared" si="19"/>
        <v>0</v>
      </c>
    </row>
    <row r="73" spans="1:6" hidden="1" outlineLevel="2" x14ac:dyDescent="0.3">
      <c r="A73" s="61" t="s">
        <v>64</v>
      </c>
      <c r="B73" s="62">
        <v>0</v>
      </c>
      <c r="C73" s="24">
        <v>0</v>
      </c>
      <c r="D73" s="24">
        <v>0</v>
      </c>
      <c r="E73" s="25">
        <v>0</v>
      </c>
      <c r="F73" s="63">
        <f t="shared" ref="F73:F74" si="20">(D73+E73)-C73</f>
        <v>0</v>
      </c>
    </row>
    <row r="74" spans="1:6" s="55" customFormat="1" hidden="1" outlineLevel="2" x14ac:dyDescent="0.3">
      <c r="A74" s="61" t="s">
        <v>64</v>
      </c>
      <c r="B74" s="62">
        <v>0</v>
      </c>
      <c r="C74" s="24">
        <v>0</v>
      </c>
      <c r="D74" s="24">
        <v>0</v>
      </c>
      <c r="E74" s="25">
        <v>0</v>
      </c>
      <c r="F74" s="63">
        <f t="shared" si="20"/>
        <v>0</v>
      </c>
    </row>
    <row r="75" spans="1:6" hidden="1" outlineLevel="2" x14ac:dyDescent="0.3">
      <c r="A75" s="64" t="s">
        <v>65</v>
      </c>
      <c r="B75" s="65"/>
      <c r="C75" s="66">
        <f t="shared" ref="C75:F75" si="21">SUM(C73:C74)</f>
        <v>0</v>
      </c>
      <c r="D75" s="66">
        <f t="shared" si="21"/>
        <v>0</v>
      </c>
      <c r="E75" s="67">
        <f t="shared" si="21"/>
        <v>0</v>
      </c>
      <c r="F75" s="68">
        <f t="shared" si="21"/>
        <v>0</v>
      </c>
    </row>
    <row r="76" spans="1:6" hidden="1" outlineLevel="2" x14ac:dyDescent="0.3">
      <c r="A76" s="61" t="s">
        <v>66</v>
      </c>
      <c r="B76" s="62">
        <v>0</v>
      </c>
      <c r="C76" s="24">
        <v>0</v>
      </c>
      <c r="D76" s="24">
        <v>0</v>
      </c>
      <c r="E76" s="25">
        <v>0</v>
      </c>
      <c r="F76" s="63">
        <f t="shared" ref="F76:F77" si="22">(D76+E76)-C76</f>
        <v>0</v>
      </c>
    </row>
    <row r="77" spans="1:6" s="55" customFormat="1" hidden="1" outlineLevel="2" x14ac:dyDescent="0.3">
      <c r="A77" s="61" t="s">
        <v>67</v>
      </c>
      <c r="B77" s="62">
        <v>0</v>
      </c>
      <c r="C77" s="24">
        <v>0</v>
      </c>
      <c r="D77" s="24">
        <v>0</v>
      </c>
      <c r="E77" s="25">
        <v>0</v>
      </c>
      <c r="F77" s="63">
        <f t="shared" si="22"/>
        <v>0</v>
      </c>
    </row>
    <row r="78" spans="1:6" hidden="1" outlineLevel="2" x14ac:dyDescent="0.3">
      <c r="A78" s="69" t="s">
        <v>68</v>
      </c>
      <c r="B78" s="76"/>
      <c r="C78" s="58">
        <f t="shared" ref="C78:F78" si="23">SUM(C76:C77)</f>
        <v>0</v>
      </c>
      <c r="D78" s="58">
        <f t="shared" si="23"/>
        <v>0</v>
      </c>
      <c r="E78" s="59">
        <f t="shared" si="23"/>
        <v>0</v>
      </c>
      <c r="F78" s="60">
        <f t="shared" si="23"/>
        <v>0</v>
      </c>
    </row>
    <row r="79" spans="1:6" outlineLevel="1" collapsed="1" x14ac:dyDescent="0.3">
      <c r="A79" s="77"/>
      <c r="B79" s="78"/>
      <c r="C79" s="78"/>
      <c r="D79" s="78"/>
      <c r="E79" s="79"/>
      <c r="F79" s="20"/>
    </row>
    <row r="80" spans="1:6" x14ac:dyDescent="0.3">
      <c r="A80" s="80" t="s">
        <v>69</v>
      </c>
      <c r="B80" s="78"/>
      <c r="C80" s="81">
        <f>C38+C47+C66+C78+C41+C44+C72+C75</f>
        <v>0</v>
      </c>
      <c r="D80" s="81">
        <f>D38+D47+D66+D78+D41+D44+D72+D75+D69</f>
        <v>-479.34000000000003</v>
      </c>
      <c r="E80" s="82">
        <f>E38+E47+E66+E78+E41+E44+E72+E75</f>
        <v>0</v>
      </c>
      <c r="F80" s="83">
        <f>F38+F47+F66+F78+F41+F44+F72+F75</f>
        <v>0</v>
      </c>
    </row>
    <row r="81" spans="1:6" ht="14.5" thickBot="1" x14ac:dyDescent="0.35">
      <c r="A81" s="84" t="s">
        <v>70</v>
      </c>
      <c r="B81" s="85"/>
      <c r="C81" s="86">
        <f>C31+C33+C80</f>
        <v>29950</v>
      </c>
      <c r="D81" s="86">
        <f>D31+D33+D80</f>
        <v>21430.469999999998</v>
      </c>
      <c r="E81" s="87">
        <f>E31+E33+E80</f>
        <v>-5975.0199999999995</v>
      </c>
      <c r="F81" s="88">
        <f>F31+F33+F80</f>
        <v>-14015.210000000001</v>
      </c>
    </row>
    <row r="82" spans="1:6" ht="14.5" thickBot="1" x14ac:dyDescent="0.35">
      <c r="A82" s="89"/>
      <c r="B82" s="44"/>
      <c r="C82" s="44"/>
      <c r="D82" s="44"/>
      <c r="E82" s="45"/>
    </row>
    <row r="83" spans="1:6" x14ac:dyDescent="0.3">
      <c r="A83" s="46" t="s">
        <v>71</v>
      </c>
      <c r="B83" s="47"/>
      <c r="C83" s="90"/>
      <c r="D83" s="47"/>
      <c r="E83" s="49"/>
      <c r="F83" s="50"/>
    </row>
    <row r="84" spans="1:6" x14ac:dyDescent="0.3">
      <c r="A84" s="91" t="s">
        <v>72</v>
      </c>
      <c r="B84" s="92"/>
      <c r="C84" s="93"/>
      <c r="D84" s="94"/>
      <c r="E84" s="95"/>
      <c r="F84" s="96"/>
    </row>
    <row r="85" spans="1:6" s="19" customFormat="1" x14ac:dyDescent="0.3">
      <c r="A85" s="97" t="s">
        <v>73</v>
      </c>
      <c r="B85" s="98"/>
      <c r="C85" s="16">
        <f>C33-SUM(C90,C87)</f>
        <v>11075</v>
      </c>
      <c r="D85" s="16">
        <v>0</v>
      </c>
      <c r="E85" s="99">
        <v>0</v>
      </c>
      <c r="F85" s="100">
        <f t="shared" ref="F85:F87" si="24">(D85+E85)+C85</f>
        <v>11075</v>
      </c>
    </row>
    <row r="86" spans="1:6" x14ac:dyDescent="0.3">
      <c r="A86" s="101" t="s">
        <v>74</v>
      </c>
      <c r="B86" s="78"/>
      <c r="C86" s="16">
        <v>20000</v>
      </c>
      <c r="D86" s="16">
        <v>0</v>
      </c>
      <c r="E86" s="99">
        <v>0</v>
      </c>
      <c r="F86" s="51">
        <f t="shared" si="24"/>
        <v>20000</v>
      </c>
    </row>
    <row r="87" spans="1:6" s="19" customFormat="1" x14ac:dyDescent="0.3">
      <c r="A87" s="102" t="s">
        <v>75</v>
      </c>
      <c r="B87" s="103"/>
      <c r="C87" s="16">
        <v>500</v>
      </c>
      <c r="D87" s="16">
        <v>0</v>
      </c>
      <c r="E87" s="99">
        <v>0</v>
      </c>
      <c r="F87" s="100">
        <f t="shared" si="24"/>
        <v>500</v>
      </c>
    </row>
    <row r="88" spans="1:6" s="19" customFormat="1" x14ac:dyDescent="0.3">
      <c r="A88" s="104" t="s">
        <v>76</v>
      </c>
      <c r="B88" s="103"/>
      <c r="C88" s="81">
        <f>SUM(C85:C87)</f>
        <v>31575</v>
      </c>
      <c r="D88" s="81">
        <f>SUM(D85:D87)</f>
        <v>0</v>
      </c>
      <c r="E88" s="105">
        <f>SUM(E85:E87)</f>
        <v>0</v>
      </c>
      <c r="F88" s="106">
        <f>SUM(F85:F87)</f>
        <v>31575</v>
      </c>
    </row>
    <row r="89" spans="1:6" x14ac:dyDescent="0.3">
      <c r="A89" s="107" t="s">
        <v>77</v>
      </c>
      <c r="B89" s="78"/>
      <c r="C89" s="108"/>
      <c r="D89" s="78"/>
      <c r="E89" s="109"/>
      <c r="F89" s="110"/>
    </row>
    <row r="90" spans="1:6" hidden="1" outlineLevel="1" x14ac:dyDescent="0.3">
      <c r="A90" s="111" t="s">
        <v>78</v>
      </c>
      <c r="B90" s="112"/>
      <c r="C90" s="24">
        <v>425</v>
      </c>
      <c r="D90" s="24">
        <v>0</v>
      </c>
      <c r="E90" s="113">
        <v>0</v>
      </c>
      <c r="F90" s="61">
        <f t="shared" ref="F90:F95" si="25">(D90+E90)+C90</f>
        <v>425</v>
      </c>
    </row>
    <row r="91" spans="1:6" hidden="1" outlineLevel="1" x14ac:dyDescent="0.3">
      <c r="A91" s="111" t="s">
        <v>79</v>
      </c>
      <c r="B91" s="112"/>
      <c r="C91" s="24">
        <v>425</v>
      </c>
      <c r="D91" s="24">
        <v>0</v>
      </c>
      <c r="E91" s="113">
        <v>0</v>
      </c>
      <c r="F91" s="61">
        <f t="shared" si="25"/>
        <v>425</v>
      </c>
    </row>
    <row r="92" spans="1:6" hidden="1" outlineLevel="1" x14ac:dyDescent="0.3">
      <c r="A92" s="111" t="s">
        <v>80</v>
      </c>
      <c r="B92" s="112"/>
      <c r="C92" s="24">
        <v>0</v>
      </c>
      <c r="D92" s="24">
        <v>0</v>
      </c>
      <c r="E92" s="113">
        <v>0</v>
      </c>
      <c r="F92" s="61">
        <f t="shared" si="25"/>
        <v>0</v>
      </c>
    </row>
    <row r="93" spans="1:6" hidden="1" outlineLevel="1" x14ac:dyDescent="0.3">
      <c r="A93" s="111" t="s">
        <v>81</v>
      </c>
      <c r="B93" s="112"/>
      <c r="C93" s="24">
        <v>0</v>
      </c>
      <c r="D93" s="24">
        <v>0</v>
      </c>
      <c r="E93" s="113">
        <v>0</v>
      </c>
      <c r="F93" s="61">
        <f t="shared" si="25"/>
        <v>0</v>
      </c>
    </row>
    <row r="94" spans="1:6" hidden="1" outlineLevel="1" x14ac:dyDescent="0.3">
      <c r="A94" s="111" t="s">
        <v>82</v>
      </c>
      <c r="B94" s="112"/>
      <c r="C94" s="24">
        <v>0</v>
      </c>
      <c r="D94" s="24">
        <v>0</v>
      </c>
      <c r="E94" s="113">
        <v>0</v>
      </c>
      <c r="F94" s="61">
        <f t="shared" si="25"/>
        <v>0</v>
      </c>
    </row>
    <row r="95" spans="1:6" hidden="1" outlineLevel="1" x14ac:dyDescent="0.3">
      <c r="A95" s="61" t="s">
        <v>83</v>
      </c>
      <c r="B95" s="63"/>
      <c r="C95" s="24">
        <v>0</v>
      </c>
      <c r="D95" s="24">
        <v>0</v>
      </c>
      <c r="E95" s="113">
        <v>0</v>
      </c>
      <c r="F95" s="61">
        <f t="shared" si="25"/>
        <v>0</v>
      </c>
    </row>
    <row r="96" spans="1:6" collapsed="1" x14ac:dyDescent="0.3">
      <c r="A96" s="80" t="s">
        <v>84</v>
      </c>
      <c r="B96" s="78"/>
      <c r="C96" s="81">
        <f>SUM(C90:C95)</f>
        <v>850</v>
      </c>
      <c r="D96" s="81">
        <f t="shared" ref="D96:F96" si="26">SUM(D90:D95)</f>
        <v>0</v>
      </c>
      <c r="E96" s="105">
        <f t="shared" si="26"/>
        <v>0</v>
      </c>
      <c r="F96" s="114">
        <f t="shared" si="26"/>
        <v>850</v>
      </c>
    </row>
    <row r="97" spans="1:6" x14ac:dyDescent="0.3">
      <c r="A97" s="107" t="s">
        <v>85</v>
      </c>
      <c r="B97" s="78"/>
      <c r="C97" s="108"/>
      <c r="D97" s="78"/>
      <c r="E97" s="109"/>
      <c r="F97" s="110"/>
    </row>
    <row r="98" spans="1:6" x14ac:dyDescent="0.3">
      <c r="A98" s="101" t="s">
        <v>86</v>
      </c>
      <c r="B98" s="78"/>
      <c r="C98" s="16">
        <v>200</v>
      </c>
      <c r="D98" s="16">
        <v>0</v>
      </c>
      <c r="E98" s="99">
        <v>0</v>
      </c>
      <c r="F98" s="51">
        <f t="shared" ref="F98:F101" si="27">(D98+E98)+C98</f>
        <v>200</v>
      </c>
    </row>
    <row r="99" spans="1:6" x14ac:dyDescent="0.3">
      <c r="A99" s="101" t="s">
        <v>87</v>
      </c>
      <c r="B99" s="78"/>
      <c r="C99" s="16">
        <v>500</v>
      </c>
      <c r="D99" s="16">
        <v>-1470</v>
      </c>
      <c r="E99" s="99">
        <v>0</v>
      </c>
      <c r="F99" s="51">
        <f t="shared" si="27"/>
        <v>-970</v>
      </c>
    </row>
    <row r="100" spans="1:6" x14ac:dyDescent="0.3">
      <c r="A100" s="54" t="s">
        <v>88</v>
      </c>
      <c r="B100" s="115"/>
      <c r="C100" s="16">
        <v>3000</v>
      </c>
      <c r="D100" s="16">
        <v>0</v>
      </c>
      <c r="E100" s="99"/>
      <c r="F100" s="51">
        <f t="shared" si="27"/>
        <v>3000</v>
      </c>
    </row>
    <row r="101" spans="1:6" s="19" customFormat="1" hidden="1" outlineLevel="1" x14ac:dyDescent="0.3">
      <c r="A101" s="116" t="s">
        <v>89</v>
      </c>
      <c r="B101" s="117"/>
      <c r="C101" s="24">
        <v>0</v>
      </c>
      <c r="D101" s="24">
        <v>0</v>
      </c>
      <c r="E101" s="113">
        <v>0</v>
      </c>
      <c r="F101" s="116">
        <f t="shared" si="27"/>
        <v>0</v>
      </c>
    </row>
    <row r="102" spans="1:6" collapsed="1" x14ac:dyDescent="0.3">
      <c r="A102" s="80" t="s">
        <v>90</v>
      </c>
      <c r="B102" s="78"/>
      <c r="C102" s="81">
        <f>SUM(C98:C101)</f>
        <v>3700</v>
      </c>
      <c r="D102" s="81">
        <f t="shared" ref="D102:F102" si="28">SUM(D98:D101)</f>
        <v>-1470</v>
      </c>
      <c r="E102" s="105">
        <f t="shared" si="28"/>
        <v>0</v>
      </c>
      <c r="F102" s="114">
        <f t="shared" si="28"/>
        <v>2230</v>
      </c>
    </row>
    <row r="103" spans="1:6" x14ac:dyDescent="0.3">
      <c r="A103" s="107" t="s">
        <v>91</v>
      </c>
      <c r="B103" s="78"/>
      <c r="C103" s="108"/>
      <c r="D103" s="78"/>
      <c r="E103" s="109"/>
      <c r="F103" s="110"/>
    </row>
    <row r="104" spans="1:6" x14ac:dyDescent="0.3">
      <c r="A104" s="118" t="s">
        <v>92</v>
      </c>
      <c r="B104" s="119"/>
      <c r="C104" s="120">
        <v>50</v>
      </c>
      <c r="D104" s="16">
        <v>0</v>
      </c>
      <c r="E104" s="16">
        <v>-1.6</v>
      </c>
      <c r="F104" s="118">
        <f t="shared" ref="F104:F109" si="29">(D104+E104)+C104</f>
        <v>48.4</v>
      </c>
    </row>
    <row r="105" spans="1:6" x14ac:dyDescent="0.3">
      <c r="A105" s="118" t="s">
        <v>93</v>
      </c>
      <c r="B105" s="119"/>
      <c r="C105" s="120">
        <v>500</v>
      </c>
      <c r="D105" s="16">
        <v>0</v>
      </c>
      <c r="E105" s="99">
        <v>0</v>
      </c>
      <c r="F105" s="118">
        <f t="shared" si="29"/>
        <v>500</v>
      </c>
    </row>
    <row r="106" spans="1:6" x14ac:dyDescent="0.3">
      <c r="A106" s="118" t="s">
        <v>94</v>
      </c>
      <c r="B106" s="119"/>
      <c r="C106" s="120">
        <v>500</v>
      </c>
      <c r="D106" s="16">
        <v>0</v>
      </c>
      <c r="E106" s="99">
        <v>0</v>
      </c>
      <c r="F106" s="118">
        <f t="shared" si="29"/>
        <v>500</v>
      </c>
    </row>
    <row r="107" spans="1:6" hidden="1" outlineLevel="1" x14ac:dyDescent="0.3">
      <c r="A107" s="122" t="s">
        <v>95</v>
      </c>
      <c r="B107" s="123"/>
      <c r="C107" s="121">
        <v>0</v>
      </c>
      <c r="D107" s="24">
        <v>0</v>
      </c>
      <c r="E107" s="113">
        <v>0</v>
      </c>
      <c r="F107" s="122">
        <f t="shared" si="29"/>
        <v>0</v>
      </c>
    </row>
    <row r="108" spans="1:6" collapsed="1" x14ac:dyDescent="0.3">
      <c r="A108" s="118" t="s">
        <v>96</v>
      </c>
      <c r="B108" s="119"/>
      <c r="C108" s="120">
        <v>25</v>
      </c>
      <c r="D108" s="16">
        <v>0</v>
      </c>
      <c r="E108" s="99">
        <v>0</v>
      </c>
      <c r="F108" s="118">
        <f t="shared" si="29"/>
        <v>25</v>
      </c>
    </row>
    <row r="109" spans="1:6" s="19" customFormat="1" x14ac:dyDescent="0.3">
      <c r="A109" s="124" t="s">
        <v>97</v>
      </c>
      <c r="B109" s="125"/>
      <c r="C109" s="120">
        <v>150</v>
      </c>
      <c r="D109" s="16">
        <v>0</v>
      </c>
      <c r="E109" s="99">
        <v>0</v>
      </c>
      <c r="F109" s="124">
        <f t="shared" si="29"/>
        <v>150</v>
      </c>
    </row>
    <row r="110" spans="1:6" s="19" customFormat="1" x14ac:dyDescent="0.3">
      <c r="A110" s="124" t="s">
        <v>98</v>
      </c>
      <c r="B110" s="125"/>
      <c r="C110" s="120">
        <v>600</v>
      </c>
      <c r="D110" s="16">
        <v>0</v>
      </c>
      <c r="E110" s="99">
        <v>-449</v>
      </c>
      <c r="F110" s="124">
        <f>(D110+E110)+C110</f>
        <v>151</v>
      </c>
    </row>
    <row r="111" spans="1:6" s="19" customFormat="1" x14ac:dyDescent="0.3">
      <c r="A111" s="124" t="s">
        <v>99</v>
      </c>
      <c r="B111" s="125"/>
      <c r="C111" s="120">
        <v>500</v>
      </c>
      <c r="D111" s="16">
        <v>0</v>
      </c>
      <c r="E111" s="99">
        <v>0</v>
      </c>
      <c r="F111" s="124">
        <f t="shared" ref="F111:F112" si="30">(D111+E111)+C111</f>
        <v>500</v>
      </c>
    </row>
    <row r="112" spans="1:6" x14ac:dyDescent="0.3">
      <c r="A112" s="118" t="s">
        <v>100</v>
      </c>
      <c r="B112" s="119"/>
      <c r="C112" s="120">
        <v>1500</v>
      </c>
      <c r="D112" s="16">
        <v>0</v>
      </c>
      <c r="E112" s="99">
        <v>-193.91</v>
      </c>
      <c r="F112" s="118">
        <f t="shared" si="30"/>
        <v>1306.0899999999999</v>
      </c>
    </row>
    <row r="113" spans="1:6" hidden="1" outlineLevel="1" x14ac:dyDescent="0.3">
      <c r="A113" s="122" t="s">
        <v>101</v>
      </c>
      <c r="B113" s="123"/>
      <c r="C113" s="121">
        <v>0</v>
      </c>
      <c r="D113" s="24">
        <v>0</v>
      </c>
      <c r="E113" s="113">
        <v>0</v>
      </c>
      <c r="F113" s="122">
        <f>(D113+E113)+C113</f>
        <v>0</v>
      </c>
    </row>
    <row r="114" spans="1:6" collapsed="1" x14ac:dyDescent="0.3">
      <c r="A114" s="126" t="s">
        <v>102</v>
      </c>
      <c r="B114" s="78"/>
      <c r="C114" s="127">
        <f>SUM(C104:C113)</f>
        <v>3825</v>
      </c>
      <c r="D114" s="127">
        <f t="shared" ref="D114:F114" si="31">SUM(D104:D113)</f>
        <v>0</v>
      </c>
      <c r="E114" s="127">
        <f t="shared" si="31"/>
        <v>-644.51</v>
      </c>
      <c r="F114" s="127">
        <f t="shared" si="31"/>
        <v>3180.49</v>
      </c>
    </row>
    <row r="115" spans="1:6" x14ac:dyDescent="0.3">
      <c r="A115" s="107" t="s">
        <v>103</v>
      </c>
      <c r="B115" s="78"/>
      <c r="C115" s="128"/>
      <c r="D115" s="78"/>
      <c r="E115" s="109"/>
      <c r="F115" s="110"/>
    </row>
    <row r="116" spans="1:6" x14ac:dyDescent="0.3">
      <c r="A116" s="118" t="s">
        <v>48</v>
      </c>
      <c r="B116" s="119"/>
      <c r="C116" s="16">
        <v>0</v>
      </c>
      <c r="D116" s="16">
        <v>0</v>
      </c>
      <c r="E116" s="17">
        <v>0</v>
      </c>
      <c r="F116" s="118">
        <f>(D116+E116)+C116</f>
        <v>0</v>
      </c>
    </row>
    <row r="117" spans="1:6" x14ac:dyDescent="0.3">
      <c r="A117" s="118" t="s">
        <v>104</v>
      </c>
      <c r="B117" s="119"/>
      <c r="C117" s="120">
        <v>500</v>
      </c>
      <c r="D117" s="16">
        <v>0</v>
      </c>
      <c r="E117" s="99">
        <v>0</v>
      </c>
      <c r="F117" s="118">
        <f t="shared" ref="F117:F121" si="32">(D117+E117)+C117</f>
        <v>500</v>
      </c>
    </row>
    <row r="118" spans="1:6" x14ac:dyDescent="0.3">
      <c r="A118" s="51" t="s">
        <v>105</v>
      </c>
      <c r="B118" s="53"/>
      <c r="C118" s="16">
        <v>300</v>
      </c>
      <c r="D118" s="16">
        <v>0</v>
      </c>
      <c r="E118" s="99">
        <v>0</v>
      </c>
      <c r="F118" s="51">
        <f t="shared" si="32"/>
        <v>300</v>
      </c>
    </row>
    <row r="119" spans="1:6" x14ac:dyDescent="0.3">
      <c r="A119" s="118" t="s">
        <v>106</v>
      </c>
      <c r="B119" s="129"/>
      <c r="C119" s="120">
        <v>300</v>
      </c>
      <c r="D119" s="16">
        <v>0</v>
      </c>
      <c r="E119" s="99">
        <v>0</v>
      </c>
      <c r="F119" s="118">
        <f t="shared" si="32"/>
        <v>300</v>
      </c>
    </row>
    <row r="120" spans="1:6" x14ac:dyDescent="0.3">
      <c r="A120" s="118" t="s">
        <v>107</v>
      </c>
      <c r="B120" s="129"/>
      <c r="C120" s="120">
        <v>0</v>
      </c>
      <c r="D120" s="16">
        <v>0</v>
      </c>
      <c r="E120" s="99">
        <v>0</v>
      </c>
      <c r="F120" s="118">
        <f t="shared" si="32"/>
        <v>0</v>
      </c>
    </row>
    <row r="121" spans="1:6" x14ac:dyDescent="0.3">
      <c r="A121" s="118" t="s">
        <v>108</v>
      </c>
      <c r="B121" s="119"/>
      <c r="C121" s="120">
        <v>0</v>
      </c>
      <c r="D121" s="16">
        <v>0</v>
      </c>
      <c r="E121" s="99">
        <v>0</v>
      </c>
      <c r="F121" s="118">
        <f t="shared" si="32"/>
        <v>0</v>
      </c>
    </row>
    <row r="122" spans="1:6" x14ac:dyDescent="0.3">
      <c r="A122" s="126" t="s">
        <v>109</v>
      </c>
      <c r="B122" s="78"/>
      <c r="C122" s="81">
        <f>SUM(C116:C121)</f>
        <v>1100</v>
      </c>
      <c r="D122" s="81">
        <f t="shared" ref="D122:F122" si="33">SUM(D116:D121)</f>
        <v>0</v>
      </c>
      <c r="E122" s="81">
        <f t="shared" si="33"/>
        <v>0</v>
      </c>
      <c r="F122" s="81">
        <f t="shared" si="33"/>
        <v>1100</v>
      </c>
    </row>
    <row r="123" spans="1:6" x14ac:dyDescent="0.3">
      <c r="A123" s="130" t="s">
        <v>110</v>
      </c>
      <c r="B123" s="78"/>
      <c r="C123" s="127">
        <f>C122+C114+C102+C96+C88</f>
        <v>41050</v>
      </c>
      <c r="D123" s="127">
        <f t="shared" ref="D123:F123" si="34">D122+D114+D102+D96+D88</f>
        <v>-1470</v>
      </c>
      <c r="E123" s="127">
        <f t="shared" si="34"/>
        <v>-644.51</v>
      </c>
      <c r="F123" s="127">
        <f t="shared" si="34"/>
        <v>38935.49</v>
      </c>
    </row>
    <row r="124" spans="1:6" ht="14.5" thickBot="1" x14ac:dyDescent="0.35">
      <c r="A124" s="131"/>
      <c r="B124" s="132"/>
      <c r="C124" s="132"/>
      <c r="D124" s="132"/>
      <c r="E124" s="133"/>
    </row>
    <row r="125" spans="1:6" ht="14.5" thickBot="1" x14ac:dyDescent="0.35">
      <c r="A125" s="134" t="s">
        <v>111</v>
      </c>
      <c r="B125" s="135"/>
      <c r="C125" s="136">
        <f>C81-C123</f>
        <v>-11100</v>
      </c>
      <c r="D125" s="136">
        <f>D81+D123</f>
        <v>19960.469999999998</v>
      </c>
      <c r="E125" s="137">
        <f>E81+E123</f>
        <v>-6619.53</v>
      </c>
      <c r="F125" s="138">
        <f>(D125+E125)+C125</f>
        <v>2240.9399999999987</v>
      </c>
    </row>
    <row r="126" spans="1:6" x14ac:dyDescent="0.3">
      <c r="A126" s="139"/>
      <c r="B126" s="139"/>
      <c r="C126" s="140"/>
    </row>
    <row r="127" spans="1:6" ht="14.5" thickBot="1" x14ac:dyDescent="0.35"/>
    <row r="128" spans="1:6" ht="20" x14ac:dyDescent="0.4">
      <c r="A128" s="143" t="s">
        <v>112</v>
      </c>
      <c r="B128" s="144">
        <f>'[1]Report 9-21-2023'!C8</f>
        <v>47460.409999999989</v>
      </c>
      <c r="C128" s="145">
        <f>B128+D125-B129+E125</f>
        <v>0</v>
      </c>
    </row>
    <row r="129" spans="1:2" ht="20.5" thickBot="1" x14ac:dyDescent="0.45">
      <c r="A129" s="146" t="s">
        <v>113</v>
      </c>
      <c r="B129" s="147">
        <f>'Report 10-19-2023'!C12</f>
        <v>60801.349999999991</v>
      </c>
    </row>
  </sheetData>
  <mergeCells count="48">
    <mergeCell ref="A124:E124"/>
    <mergeCell ref="A125:B125"/>
    <mergeCell ref="A122:B122"/>
    <mergeCell ref="A123:B123"/>
    <mergeCell ref="A114:B114"/>
    <mergeCell ref="A115:B115"/>
    <mergeCell ref="C115:E115"/>
    <mergeCell ref="A103:B103"/>
    <mergeCell ref="C103:E103"/>
    <mergeCell ref="A99:B99"/>
    <mergeCell ref="A102:B102"/>
    <mergeCell ref="A97:B97"/>
    <mergeCell ref="C97:E97"/>
    <mergeCell ref="A98:B98"/>
    <mergeCell ref="A94:B94"/>
    <mergeCell ref="A96:B96"/>
    <mergeCell ref="A92:B92"/>
    <mergeCell ref="A93:B93"/>
    <mergeCell ref="A89:B89"/>
    <mergeCell ref="C89:E89"/>
    <mergeCell ref="A90:B90"/>
    <mergeCell ref="A91:B91"/>
    <mergeCell ref="A87:B87"/>
    <mergeCell ref="A88:B88"/>
    <mergeCell ref="A84:B84"/>
    <mergeCell ref="A86:B86"/>
    <mergeCell ref="A82:E82"/>
    <mergeCell ref="A83:B83"/>
    <mergeCell ref="C83:E83"/>
    <mergeCell ref="A80:B80"/>
    <mergeCell ref="A81:B81"/>
    <mergeCell ref="A78:B78"/>
    <mergeCell ref="A79:E79"/>
    <mergeCell ref="A72:B72"/>
    <mergeCell ref="A75:B75"/>
    <mergeCell ref="A66:B66"/>
    <mergeCell ref="A69:B69"/>
    <mergeCell ref="A44:B44"/>
    <mergeCell ref="A47:B47"/>
    <mergeCell ref="A38:B38"/>
    <mergeCell ref="A41:B41"/>
    <mergeCell ref="A35:B35"/>
    <mergeCell ref="C35:E35"/>
    <mergeCell ref="A34:E34"/>
    <mergeCell ref="A4:B4"/>
    <mergeCell ref="C4:F4"/>
    <mergeCell ref="A1:F1"/>
    <mergeCell ref="A3:C3"/>
  </mergeCells>
  <conditionalFormatting sqref="C48:F48 C114:F114 C122:F123">
    <cfRule type="cellIs" dxfId="3" priority="6" operator="lessThan">
      <formula>0</formula>
    </cfRule>
  </conditionalFormatting>
  <conditionalFormatting sqref="C2:D47 C57:D113 C115:D121 C124:D1048576">
    <cfRule type="cellIs" dxfId="2" priority="7" operator="lessThan">
      <formula>0</formula>
    </cfRule>
  </conditionalFormatting>
  <conditionalFormatting sqref="C49:D55">
    <cfRule type="cellIs" dxfId="1" priority="8" operator="lessThan">
      <formula>0</formula>
    </cfRule>
  </conditionalFormatting>
  <conditionalFormatting sqref="E104">
    <cfRule type="cellIs" dxfId="0" priority="1" operator="lessThan">
      <formula>0</formula>
    </cfRule>
  </conditionalFormatting>
  <printOptions horizontalCentered="1"/>
  <pageMargins left="0.45" right="0.45" top="0.5" bottom="0.25" header="0" footer="0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F554F-D08F-485E-AE51-2281106D2AB8}">
  <dimension ref="B1:F30"/>
  <sheetViews>
    <sheetView tabSelected="1" workbookViewId="0">
      <selection activeCell="D15" sqref="D15"/>
    </sheetView>
  </sheetViews>
  <sheetFormatPr defaultRowHeight="14" x14ac:dyDescent="0.3"/>
  <cols>
    <col min="1" max="1" width="113.58203125" customWidth="1"/>
    <col min="2" max="2" width="34.75" bestFit="1" customWidth="1"/>
    <col min="3" max="3" width="11.75" style="148" bestFit="1" customWidth="1"/>
    <col min="4" max="4" width="36.75" customWidth="1"/>
    <col min="5" max="5" width="11.08203125" bestFit="1" customWidth="1"/>
  </cols>
  <sheetData>
    <row r="1" spans="2:5" ht="181.5" customHeight="1" x14ac:dyDescent="0.3"/>
    <row r="2" spans="2:5" ht="23.5" x14ac:dyDescent="0.55000000000000004">
      <c r="B2" s="149" t="s">
        <v>114</v>
      </c>
      <c r="C2" s="149"/>
      <c r="D2" s="149"/>
    </row>
    <row r="3" spans="2:5" ht="10" customHeight="1" x14ac:dyDescent="0.55000000000000004">
      <c r="B3" s="150"/>
      <c r="C3" s="150"/>
      <c r="D3" s="150"/>
    </row>
    <row r="4" spans="2:5" x14ac:dyDescent="0.3">
      <c r="B4" s="151">
        <v>45218</v>
      </c>
      <c r="C4" s="151"/>
      <c r="D4" s="151"/>
    </row>
    <row r="7" spans="2:5" ht="14.5" x14ac:dyDescent="0.3">
      <c r="B7" s="152" t="s">
        <v>115</v>
      </c>
      <c r="C7" s="153" t="s">
        <v>116</v>
      </c>
      <c r="D7" s="153" t="s">
        <v>6</v>
      </c>
    </row>
    <row r="8" spans="2:5" s="156" customFormat="1" ht="35.15" customHeight="1" thickBot="1" x14ac:dyDescent="0.35">
      <c r="B8" s="154" t="s">
        <v>117</v>
      </c>
      <c r="C8" s="155">
        <f>'[1]Report 9-21-2023'!C12</f>
        <v>47074.26999999999</v>
      </c>
      <c r="D8" s="155"/>
    </row>
    <row r="9" spans="2:5" s="156" customFormat="1" ht="78" customHeight="1" x14ac:dyDescent="0.3">
      <c r="B9" s="157" t="s">
        <v>118</v>
      </c>
      <c r="C9" s="158">
        <v>-6617.93</v>
      </c>
      <c r="D9" s="159" t="s">
        <v>119</v>
      </c>
    </row>
    <row r="10" spans="2:5" s="156" customFormat="1" ht="28" x14ac:dyDescent="0.3">
      <c r="B10" s="157" t="s">
        <v>120</v>
      </c>
      <c r="C10" s="158">
        <f>4860+10401</f>
        <v>15261</v>
      </c>
      <c r="D10" s="159" t="s">
        <v>121</v>
      </c>
      <c r="E10" s="158"/>
    </row>
    <row r="11" spans="2:5" s="156" customFormat="1" ht="35.15" customHeight="1" x14ac:dyDescent="0.3">
      <c r="B11" s="157" t="s">
        <v>122</v>
      </c>
      <c r="C11" s="158">
        <v>5084.01</v>
      </c>
      <c r="D11" s="158" t="s">
        <v>123</v>
      </c>
    </row>
    <row r="12" spans="2:5" s="156" customFormat="1" ht="35.15" customHeight="1" thickBot="1" x14ac:dyDescent="0.35">
      <c r="B12" s="160" t="s">
        <v>124</v>
      </c>
      <c r="C12" s="161">
        <f>SUM(C8:C11)</f>
        <v>60801.349999999991</v>
      </c>
      <c r="D12" s="161"/>
    </row>
    <row r="13" spans="2:5" s="156" customFormat="1" ht="12" customHeight="1" thickTop="1" x14ac:dyDescent="0.3">
      <c r="C13" s="158">
        <f>C12-60801.35</f>
        <v>0</v>
      </c>
      <c r="D13" s="158"/>
    </row>
    <row r="14" spans="2:5" s="156" customFormat="1" ht="35.15" customHeight="1" x14ac:dyDescent="0.3">
      <c r="B14" s="162" t="s">
        <v>125</v>
      </c>
      <c r="C14" s="158"/>
      <c r="D14" s="158"/>
    </row>
    <row r="15" spans="2:5" s="156" customFormat="1" ht="35.15" customHeight="1" x14ac:dyDescent="0.3">
      <c r="B15" s="163" t="s">
        <v>8</v>
      </c>
      <c r="C15" s="158">
        <v>460</v>
      </c>
      <c r="D15" s="158"/>
    </row>
    <row r="16" spans="2:5" s="156" customFormat="1" ht="35.15" customHeight="1" x14ac:dyDescent="0.3">
      <c r="B16" s="163" t="s">
        <v>126</v>
      </c>
      <c r="C16" s="158">
        <v>-122.81</v>
      </c>
      <c r="D16" s="158"/>
    </row>
    <row r="17" spans="2:6" s="156" customFormat="1" ht="35.15" customHeight="1" x14ac:dyDescent="0.3">
      <c r="B17" s="157" t="s">
        <v>127</v>
      </c>
      <c r="C17" s="158">
        <v>-1700</v>
      </c>
      <c r="D17" s="158"/>
    </row>
    <row r="18" spans="2:6" s="156" customFormat="1" ht="35.15" customHeight="1" thickBot="1" x14ac:dyDescent="0.35">
      <c r="B18" s="160" t="s">
        <v>128</v>
      </c>
      <c r="C18" s="161">
        <f>SUM(C15:C17)</f>
        <v>-1362.81</v>
      </c>
      <c r="D18" s="161"/>
    </row>
    <row r="19" spans="2:6" s="156" customFormat="1" ht="35.15" customHeight="1" thickTop="1" x14ac:dyDescent="0.3">
      <c r="B19"/>
      <c r="C19" s="148"/>
      <c r="D19"/>
    </row>
    <row r="20" spans="2:6" s="156" customFormat="1" ht="35.15" customHeight="1" x14ac:dyDescent="0.3">
      <c r="B20"/>
      <c r="C20" s="148"/>
      <c r="D20"/>
    </row>
    <row r="21" spans="2:6" s="156" customFormat="1" ht="35.15" customHeight="1" x14ac:dyDescent="0.3">
      <c r="B21"/>
      <c r="C21" s="148"/>
      <c r="D21"/>
    </row>
    <row r="22" spans="2:6" s="156" customFormat="1" ht="35.15" customHeight="1" x14ac:dyDescent="0.3">
      <c r="B22"/>
      <c r="C22" s="148"/>
      <c r="D22"/>
    </row>
    <row r="23" spans="2:6" s="156" customFormat="1" ht="35.15" customHeight="1" x14ac:dyDescent="0.3">
      <c r="B23"/>
      <c r="C23" s="148"/>
      <c r="D23"/>
    </row>
    <row r="24" spans="2:6" s="156" customFormat="1" ht="35.15" customHeight="1" x14ac:dyDescent="0.3">
      <c r="B24"/>
      <c r="C24" s="148"/>
      <c r="D24"/>
    </row>
    <row r="25" spans="2:6" s="156" customFormat="1" ht="35.15" customHeight="1" x14ac:dyDescent="0.3">
      <c r="B25"/>
      <c r="C25" s="148"/>
      <c r="D25"/>
      <c r="E25"/>
      <c r="F25"/>
    </row>
    <row r="26" spans="2:6" s="156" customFormat="1" ht="35.15" customHeight="1" x14ac:dyDescent="0.3">
      <c r="B26"/>
      <c r="C26" s="148"/>
      <c r="D26"/>
      <c r="E26"/>
      <c r="F26"/>
    </row>
    <row r="27" spans="2:6" ht="34.5" customHeight="1" x14ac:dyDescent="0.3"/>
    <row r="28" spans="2:6" ht="34.5" customHeight="1" x14ac:dyDescent="0.3"/>
    <row r="29" spans="2:6" ht="34.5" customHeight="1" x14ac:dyDescent="0.3"/>
    <row r="30" spans="2:6" ht="34.5" customHeight="1" x14ac:dyDescent="0.3"/>
  </sheetData>
  <mergeCells count="2">
    <mergeCell ref="B2:D2"/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 year budget</vt:lpstr>
      <vt:lpstr>Report 10-19-2023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Wacima Chabane</dc:creator>
  <cp:lastModifiedBy>Wacima Chabane</cp:lastModifiedBy>
  <dcterms:created xsi:type="dcterms:W3CDTF">2023-10-19T20:55:29Z</dcterms:created>
  <dcterms:modified xsi:type="dcterms:W3CDTF">2023-10-19T20:57:33Z</dcterms:modified>
</cp:coreProperties>
</file>